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G:\Coord_Financeira\Fin_Corporativas\Covered Bonds\Investor Reports\Agregado\Sandra_Inf_Aux\"/>
    </mc:Choice>
  </mc:AlternateContent>
  <xr:revisionPtr revIDLastSave="0" documentId="13_ncr:1_{8A0B3BFA-C032-4AE1-A9EE-585AA57B5149}" xr6:coauthVersionLast="47" xr6:coauthVersionMax="47" xr10:uidLastSave="{00000000-0000-0000-0000-000000000000}"/>
  <bookViews>
    <workbookView xWindow="-3336" yWindow="-17388" windowWidth="30936" windowHeight="16776" firstSheet="1" activeTab="1" xr2:uid="{00000000-000D-0000-FFFF-FFFF00000000}"/>
  </bookViews>
  <sheets>
    <sheet name="Quarterly Report pontual" sheetId="3" state="hidden" r:id="rId1"/>
    <sheet name="Quarterly Report" sheetId="1" r:id="rId2"/>
    <sheet name="Notes" sheetId="2" r:id="rId3"/>
  </sheets>
  <definedNames>
    <definedName name="_AMO_SingleObject_582820573__A1" localSheetId="1" hidden="1">#REF!</definedName>
    <definedName name="_AMO_SingleObject_582820573__A1" localSheetId="0" hidden="1">#REF!</definedName>
    <definedName name="_AMO_SingleObject_582820573__A1" hidden="1">#REF!</definedName>
    <definedName name="_AMO_XmlVersion" hidden="1">"'1'"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'Quarterly Report'!$B$1:$J$231</definedName>
    <definedName name="_xlnm.Print_Area" localSheetId="0">'Quarterly Report pontual'!$B$1:$J$232</definedName>
    <definedName name="_xlnm.Print_Titles" localSheetId="1">'Quarterly Report'!$1:$5</definedName>
    <definedName name="_xlnm.Print_Titles" localSheetId="0">'Quarterly Report pontual'!$1:$5</definedName>
    <definedName name="STP_Eventos_Tipo_Taxa_Estado_Contrato_SMEs">#REF!</definedName>
    <definedName name="Z_57D57BB5_E530_4E41_BAC7_55104D795C9D_.wvu.Cols" localSheetId="1" hidden="1">'Quarterly Report'!#REF!</definedName>
    <definedName name="Z_57D57BB5_E530_4E41_BAC7_55104D795C9D_.wvu.Cols" localSheetId="0" hidden="1">'Quarterly Report pontual'!#REF!</definedName>
    <definedName name="Z_57D57BB5_E530_4E41_BAC7_55104D795C9D_.wvu.Rows" localSheetId="1" hidden="1">'Quarterly Report'!$13:$13</definedName>
    <definedName name="Z_57D57BB5_E530_4E41_BAC7_55104D795C9D_.wvu.Rows" localSheetId="0" hidden="1">'Quarterly Report pontual'!$13:$13</definedName>
    <definedName name="Z_7564BE61_83A0_4160_B314_8D30041CA1E2_.wvu.Cols" localSheetId="1" hidden="1">'Quarterly Report'!#REF!</definedName>
    <definedName name="Z_7564BE61_83A0_4160_B314_8D30041CA1E2_.wvu.Cols" localSheetId="0" hidden="1">'Quarterly Report pontual'!#REF!</definedName>
    <definedName name="Z_7564BE61_83A0_4160_B314_8D30041CA1E2_.wvu.Rows" localSheetId="1" hidden="1">'Quarterly Report'!$13:$13</definedName>
    <definedName name="Z_7564BE61_83A0_4160_B314_8D30041CA1E2_.wvu.Rows" localSheetId="0" hidden="1">'Quarterly Report pontual'!$13:$13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J14" i="3"/>
  <c r="J4" i="3" l="1"/>
  <c r="H36" i="3" s="1"/>
  <c r="J192" i="3"/>
  <c r="I192" i="3"/>
  <c r="H192" i="3"/>
  <c r="G192" i="3"/>
  <c r="F192" i="3"/>
  <c r="E192" i="3"/>
  <c r="D192" i="3"/>
  <c r="H45" i="3"/>
  <c r="J119" i="3" l="1"/>
  <c r="H122" i="3"/>
  <c r="H147" i="3"/>
  <c r="H35" i="3"/>
  <c r="H31" i="3"/>
  <c r="H30" i="3"/>
  <c r="H28" i="3"/>
  <c r="H27" i="3"/>
  <c r="H25" i="3"/>
  <c r="H24" i="3"/>
  <c r="H23" i="3"/>
  <c r="H34" i="3"/>
  <c r="H33" i="3"/>
  <c r="H32" i="3"/>
  <c r="H29" i="3"/>
  <c r="J127" i="3"/>
  <c r="J104" i="3"/>
  <c r="J130" i="3"/>
  <c r="J134" i="3"/>
  <c r="J92" i="3"/>
  <c r="J124" i="3"/>
  <c r="H131" i="3"/>
  <c r="J112" i="3"/>
  <c r="J122" i="3"/>
  <c r="H123" i="3"/>
  <c r="H127" i="3"/>
  <c r="J100" i="3"/>
  <c r="H112" i="3"/>
  <c r="H119" i="3"/>
  <c r="H138" i="3"/>
  <c r="I89" i="3"/>
  <c r="J89" i="3" s="1"/>
  <c r="J106" i="3"/>
  <c r="H107" i="3"/>
  <c r="H113" i="3"/>
  <c r="H132" i="3"/>
  <c r="H157" i="3"/>
  <c r="H153" i="3"/>
  <c r="H118" i="3"/>
  <c r="H137" i="3"/>
  <c r="J118" i="3"/>
  <c r="J200" i="3"/>
  <c r="J198" i="3" s="1"/>
  <c r="J197" i="3" s="1"/>
  <c r="H156" i="3"/>
  <c r="J120" i="3"/>
  <c r="J72" i="3"/>
  <c r="H17" i="3"/>
  <c r="J125" i="3"/>
  <c r="J137" i="3"/>
  <c r="J154" i="3"/>
  <c r="J131" i="3"/>
  <c r="J109" i="3"/>
  <c r="J115" i="3"/>
  <c r="J121" i="3"/>
  <c r="J128" i="3"/>
  <c r="J157" i="3"/>
  <c r="H90" i="3"/>
  <c r="H104" i="3"/>
  <c r="H109" i="3"/>
  <c r="H114" i="3"/>
  <c r="H120" i="3"/>
  <c r="H124" i="3"/>
  <c r="H148" i="3"/>
  <c r="H92" i="3"/>
  <c r="H129" i="3"/>
  <c r="H135" i="3"/>
  <c r="G89" i="3"/>
  <c r="H89" i="3" s="1"/>
  <c r="H100" i="3"/>
  <c r="H108" i="3"/>
  <c r="H128" i="3"/>
  <c r="H134" i="3"/>
  <c r="H154" i="3"/>
  <c r="H158" i="3"/>
  <c r="H110" i="3"/>
  <c r="H115" i="3"/>
  <c r="H125" i="3"/>
  <c r="H149" i="3"/>
  <c r="H155" i="3"/>
  <c r="H105" i="3"/>
  <c r="H93" i="3"/>
  <c r="H116" i="3"/>
  <c r="H121" i="3"/>
  <c r="H130" i="3"/>
  <c r="H136" i="3"/>
  <c r="H106" i="3"/>
  <c r="H111" i="3"/>
  <c r="H126" i="3"/>
  <c r="H152" i="3"/>
  <c r="J123" i="3"/>
  <c r="J126" i="3"/>
  <c r="J129" i="3"/>
  <c r="J132" i="3"/>
  <c r="J152" i="3"/>
  <c r="J155" i="3"/>
  <c r="J158" i="3"/>
  <c r="H18" i="3"/>
  <c r="H19" i="3"/>
  <c r="J93" i="3"/>
  <c r="J108" i="3"/>
  <c r="J114" i="3"/>
  <c r="J148" i="3"/>
  <c r="H20" i="3"/>
  <c r="J105" i="3"/>
  <c r="J111" i="3"/>
  <c r="J136" i="3"/>
  <c r="J90" i="3"/>
  <c r="J153" i="3"/>
  <c r="J156" i="3"/>
  <c r="K189" i="3"/>
  <c r="J149" i="3"/>
  <c r="J107" i="3"/>
  <c r="J110" i="3"/>
  <c r="J113" i="3"/>
  <c r="J116" i="3"/>
  <c r="J135" i="3"/>
  <c r="J138" i="3"/>
  <c r="J147" i="3"/>
  <c r="L92" i="3" l="1"/>
  <c r="H14" i="3"/>
  <c r="L89" i="3"/>
  <c r="K145" i="3"/>
  <c r="K151" i="3"/>
  <c r="K117" i="3"/>
  <c r="K92" i="3"/>
  <c r="K89" i="3"/>
  <c r="L104" i="3"/>
  <c r="L117" i="3"/>
  <c r="L145" i="3"/>
  <c r="L133" i="3"/>
  <c r="K104" i="3"/>
  <c r="K133" i="3"/>
  <c r="J73" i="3"/>
  <c r="K71" i="3"/>
  <c r="L151" i="3"/>
  <c r="H44" i="1" l="1"/>
  <c r="H92" i="1" l="1"/>
  <c r="J71" i="1"/>
  <c r="J199" i="1"/>
  <c r="J197" i="1" s="1"/>
  <c r="J196" i="1" s="1"/>
  <c r="H148" i="1"/>
  <c r="J112" i="1"/>
  <c r="H103" i="1"/>
  <c r="J135" i="1"/>
  <c r="H125" i="1"/>
  <c r="I88" i="1"/>
  <c r="J88" i="1" s="1"/>
  <c r="H146" i="1"/>
  <c r="H151" i="1"/>
  <c r="H123" i="1"/>
  <c r="H147" i="1"/>
  <c r="J117" i="1"/>
  <c r="J124" i="1"/>
  <c r="H137" i="1"/>
  <c r="H110" i="1"/>
  <c r="H104" i="1"/>
  <c r="H130" i="1"/>
  <c r="H122" i="1"/>
  <c r="J130" i="1"/>
  <c r="J122" i="1"/>
  <c r="H135" i="1"/>
  <c r="H91" i="1"/>
  <c r="H121" i="1"/>
  <c r="H134" i="1"/>
  <c r="H155" i="1"/>
  <c r="J155" i="1"/>
  <c r="H108" i="1"/>
  <c r="H128" i="1"/>
  <c r="H120" i="1"/>
  <c r="J133" i="1"/>
  <c r="H154" i="1"/>
  <c r="J119" i="1"/>
  <c r="J89" i="1"/>
  <c r="H114" i="1"/>
  <c r="H106" i="1"/>
  <c r="J92" i="1"/>
  <c r="H115" i="1"/>
  <c r="H129" i="1"/>
  <c r="J131" i="1"/>
  <c r="J123" i="1"/>
  <c r="H136" i="1"/>
  <c r="J134" i="1"/>
  <c r="H113" i="1"/>
  <c r="H105" i="1"/>
  <c r="H127" i="1"/>
  <c r="H119" i="1"/>
  <c r="J121" i="1"/>
  <c r="J157" i="1"/>
  <c r="H112" i="1"/>
  <c r="J113" i="1"/>
  <c r="H126" i="1"/>
  <c r="H118" i="1"/>
  <c r="J120" i="1"/>
  <c r="H117" i="1"/>
  <c r="H124" i="1"/>
  <c r="J126" i="1"/>
  <c r="J118" i="1"/>
  <c r="J137" i="1"/>
  <c r="H153" i="1"/>
  <c r="H109" i="1"/>
  <c r="J110" i="1"/>
  <c r="H131" i="1"/>
  <c r="J125" i="1"/>
  <c r="H133" i="1"/>
  <c r="J136" i="1"/>
  <c r="H152" i="1"/>
  <c r="J129" i="1"/>
  <c r="J154" i="1"/>
  <c r="J103" i="1"/>
  <c r="J128" i="1"/>
  <c r="J148" i="1"/>
  <c r="J153" i="1"/>
  <c r="J111" i="1"/>
  <c r="J147" i="1"/>
  <c r="J151" i="1"/>
  <c r="J109" i="1"/>
  <c r="J146" i="1"/>
  <c r="H157" i="1"/>
  <c r="H111" i="1"/>
  <c r="J108" i="1"/>
  <c r="H156" i="1"/>
  <c r="J156" i="1"/>
  <c r="J106" i="1"/>
  <c r="J127" i="1"/>
  <c r="J105" i="1"/>
  <c r="J114" i="1"/>
  <c r="J152" i="1"/>
  <c r="H89" i="1"/>
  <c r="J104" i="1"/>
  <c r="J91" i="1"/>
  <c r="H107" i="1"/>
  <c r="I70" i="1"/>
  <c r="J115" i="1"/>
  <c r="J107" i="1"/>
  <c r="G88" i="1"/>
  <c r="H88" i="1" s="1"/>
  <c r="J72" i="1" l="1"/>
  <c r="H17" i="1" l="1"/>
  <c r="I40" i="1"/>
  <c r="J44" i="1" s="1"/>
  <c r="J46" i="1" s="1"/>
  <c r="H34" i="1"/>
  <c r="H35" i="1"/>
  <c r="H24" i="1"/>
  <c r="H36" i="1"/>
  <c r="H30" i="1"/>
  <c r="H31" i="1"/>
  <c r="H25" i="1"/>
  <c r="H23" i="1"/>
  <c r="H29" i="1"/>
  <c r="H33" i="1"/>
  <c r="H26" i="1"/>
  <c r="H21" i="1"/>
  <c r="H28" i="1"/>
  <c r="H32" i="1"/>
  <c r="H27" i="1"/>
  <c r="H20" i="1"/>
  <c r="H19" i="1"/>
  <c r="H18" i="1"/>
  <c r="H14" i="1" l="1"/>
  <c r="J86" i="1"/>
  <c r="J85" i="1"/>
  <c r="H86" i="1"/>
  <c r="H85" i="1"/>
  <c r="J76" i="1" l="1"/>
  <c r="J74" i="1"/>
  <c r="H94" i="1" l="1"/>
  <c r="J94" i="1" l="1"/>
  <c r="J191" i="1"/>
  <c r="I191" i="1"/>
  <c r="H191" i="1"/>
  <c r="G191" i="1"/>
  <c r="F191" i="1"/>
  <c r="E191" i="1"/>
  <c r="D191" i="1" l="1"/>
  <c r="H143" i="1"/>
  <c r="H140" i="1"/>
  <c r="J95" i="1" l="1"/>
  <c r="J96" i="1"/>
  <c r="J97" i="1"/>
  <c r="J98" i="1"/>
  <c r="J99" i="1"/>
  <c r="H99" i="1"/>
  <c r="H95" i="1"/>
  <c r="H96" i="1"/>
  <c r="H97" i="1"/>
  <c r="H98" i="1"/>
  <c r="J140" i="1" l="1"/>
  <c r="J142" i="1"/>
  <c r="J141" i="1"/>
  <c r="J143" i="1"/>
  <c r="H141" i="1"/>
  <c r="H142" i="1"/>
  <c r="K193" i="3" l="1"/>
  <c r="J99" i="3"/>
  <c r="H99" i="3"/>
  <c r="J98" i="3"/>
  <c r="H98" i="3"/>
  <c r="J97" i="3"/>
  <c r="H97" i="3"/>
  <c r="J96" i="3"/>
  <c r="H96" i="3"/>
  <c r="J95" i="3"/>
  <c r="H95" i="3"/>
  <c r="J87" i="3"/>
  <c r="H87" i="3"/>
  <c r="H86" i="3"/>
  <c r="L95" i="3" l="1"/>
  <c r="K95" i="3"/>
  <c r="J75" i="3"/>
  <c r="J77" i="3"/>
  <c r="K86" i="3"/>
  <c r="J86" i="3"/>
  <c r="L86" i="3" s="1"/>
  <c r="H143" i="3"/>
  <c r="H142" i="3"/>
  <c r="J143" i="3"/>
  <c r="H141" i="3"/>
  <c r="J141" i="3"/>
  <c r="H144" i="3"/>
  <c r="J144" i="3"/>
  <c r="J142" i="3"/>
  <c r="L140" i="3" l="1"/>
  <c r="K140" i="3"/>
  <c r="I41" i="3" l="1"/>
  <c r="J45" i="3" s="1"/>
  <c r="J47" i="3" s="1"/>
</calcChain>
</file>

<file path=xl/sharedStrings.xml><?xml version="1.0" encoding="utf-8"?>
<sst xmlns="http://schemas.openxmlformats.org/spreadsheetml/2006/main" count="656" uniqueCount="244">
  <si>
    <t>Report Reference Date:</t>
  </si>
  <si>
    <t>Report Frequency:</t>
  </si>
  <si>
    <t>Quarterly</t>
  </si>
  <si>
    <t>1. Credit Ratings¹</t>
  </si>
  <si>
    <t>Long Term</t>
  </si>
  <si>
    <t>Short Term</t>
  </si>
  <si>
    <t>Moody's</t>
  </si>
  <si>
    <t>S&amp;P</t>
  </si>
  <si>
    <t>Fitch</t>
  </si>
  <si>
    <t>DBRS</t>
  </si>
  <si>
    <t>Euro 12,500,000,000  Covered Bonds Programme</t>
  </si>
  <si>
    <t>n/a</t>
  </si>
  <si>
    <t>Banco Santander Totta, SA</t>
  </si>
  <si>
    <t>Portugal</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</si>
  <si>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</si>
  <si>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</si>
  <si>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</si>
  <si>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</si>
  <si>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</si>
  <si>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</si>
  <si>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</si>
  <si>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</si>
  <si>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</si>
  <si>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</si>
  <si>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 xml:space="preserve">  Private Placements Covered Bonds Issues</t>
  </si>
  <si>
    <t>CRD Compliant (Yes/No)</t>
  </si>
  <si>
    <t>Yes</t>
  </si>
  <si>
    <t>3. Asset Cover Test</t>
  </si>
  <si>
    <t>Mortgage Credit Pool</t>
  </si>
  <si>
    <r>
      <t>Other Assets (Deposits and Securities at market value)</t>
    </r>
    <r>
      <rPr>
        <b/>
        <vertAlign val="superscript"/>
        <sz val="9"/>
        <rFont val="Santander Text"/>
        <family val="2"/>
      </rPr>
      <t>2</t>
    </r>
  </si>
  <si>
    <t>Cash and Deposits</t>
  </si>
  <si>
    <t>RMBS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</si>
  <si>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</si>
  <si>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</si>
  <si>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</si>
  <si>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</si>
  <si>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</si>
  <si>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</si>
  <si>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</si>
  <si>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</si>
  <si>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</si>
  <si>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</si>
  <si>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</si>
  <si>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</si>
  <si>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</si>
  <si>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</si>
  <si>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</si>
  <si>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</si>
  <si>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</si>
  <si>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</si>
  <si>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</si>
  <si>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</si>
  <si>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</si>
  <si>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</si>
  <si>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</si>
  <si>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</si>
  <si>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Number of Loans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</si>
  <si>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</si>
  <si>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</si>
  <si>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</si>
  <si>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</si>
  <si>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</si>
  <si>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</si>
  <si>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</si>
  <si>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</si>
  <si>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</si>
  <si>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</si>
  <si>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</si>
  <si>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</si>
  <si>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</si>
  <si>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</si>
  <si>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</si>
  <si>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</si>
  <si>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</si>
  <si>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 Total Loans</t>
  </si>
  <si>
    <t>Amount of Loans</t>
  </si>
  <si>
    <t>% Total Amount</t>
  </si>
  <si>
    <r>
      <t>Insured Property</t>
    </r>
    <r>
      <rPr>
        <b/>
        <vertAlign val="superscript"/>
        <sz val="9"/>
        <rFont val="Santander Text"/>
        <family val="2"/>
      </rPr>
      <t>6</t>
    </r>
  </si>
  <si>
    <t>Interest Rate Type</t>
  </si>
  <si>
    <t>Fixed</t>
  </si>
  <si>
    <t>Floating</t>
  </si>
  <si>
    <t>Repayment Type</t>
  </si>
  <si>
    <t>Annuity / French</t>
  </si>
  <si>
    <t>Linear</t>
  </si>
  <si>
    <t>Increasing instalments</t>
  </si>
  <si>
    <t>Bullet</t>
  </si>
  <si>
    <t>Interest-only</t>
  </si>
  <si>
    <t>Other</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</si>
  <si>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</si>
  <si>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</si>
  <si>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</si>
  <si>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</si>
  <si>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</si>
  <si>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</si>
  <si>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</si>
  <si>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</si>
  <si>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</si>
  <si>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</si>
  <si>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</si>
  <si>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</si>
  <si>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</si>
  <si>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</si>
  <si>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</si>
  <si>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</si>
  <si>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</si>
  <si>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</si>
  <si>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</si>
  <si>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</si>
  <si>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</si>
  <si>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</si>
  <si>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</si>
  <si>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</si>
  <si>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</si>
  <si>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</si>
  <si>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</si>
  <si>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</si>
  <si>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</si>
  <si>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</si>
  <si>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</si>
  <si>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</si>
  <si>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</si>
  <si>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</si>
  <si>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</si>
  <si>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</si>
  <si>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</si>
  <si>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</si>
  <si>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</si>
  <si>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</si>
  <si>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</si>
  <si>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</si>
  <si>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</si>
  <si>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Residential</t>
  </si>
  <si>
    <t>Flat</t>
  </si>
  <si>
    <t>House</t>
  </si>
  <si>
    <t>Commercial</t>
  </si>
  <si>
    <t>Geographical Distribution</t>
  </si>
  <si>
    <t>North</t>
  </si>
  <si>
    <t>Center</t>
  </si>
  <si>
    <t xml:space="preserve">Lisbon </t>
  </si>
  <si>
    <t>Alentejo</t>
  </si>
  <si>
    <t>Algarve</t>
  </si>
  <si>
    <t>Madeira</t>
  </si>
  <si>
    <t>Azores</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</si>
  <si>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</si>
  <si>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</si>
  <si>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</si>
  <si>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</si>
  <si>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</si>
  <si>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</si>
  <si>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</si>
  <si>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</si>
  <si>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</si>
  <si>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</si>
  <si>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</si>
  <si>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</si>
  <si>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</si>
  <si>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</si>
  <si>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</si>
  <si>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</si>
  <si>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</si>
  <si>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</si>
  <si>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</si>
  <si>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</si>
  <si>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</si>
  <si>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</si>
  <si>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</si>
  <si>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</si>
  <si>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</si>
  <si>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</si>
  <si>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</si>
  <si>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</si>
  <si>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</si>
  <si>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 xml:space="preserve">Corporate Finance Division - Long Term Funding                                     </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</si>
  <si>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</si>
  <si>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</si>
  <si>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</si>
  <si>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</si>
  <si>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</si>
  <si>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</si>
  <si>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</si>
  <si>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</si>
  <si>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</si>
  <si>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</si>
  <si>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</si>
  <si>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</si>
  <si>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r>
      <rPr>
        <b/>
        <vertAlign val="superscript"/>
        <sz val="9"/>
        <rFont val="Santander Text"/>
        <family val="2"/>
      </rPr>
      <t>6</t>
    </r>
    <r>
      <rPr>
        <b/>
        <sz val="9"/>
        <rFont val="Santander Text"/>
        <family val="2"/>
      </rPr>
      <t xml:space="preserve"> Insured Property</t>
    </r>
  </si>
  <si>
    <r>
      <rPr>
        <b/>
        <vertAlign val="superscript"/>
        <sz val="9"/>
        <rFont val="Santander Text"/>
        <family val="2"/>
      </rPr>
      <t>7</t>
    </r>
    <r>
      <rPr>
        <b/>
        <sz val="9"/>
        <rFont val="Santander Text"/>
        <family val="2"/>
      </rPr>
      <t xml:space="preserve"> Delinquencies</t>
    </r>
  </si>
  <si>
    <t>Overcollateralisation</t>
  </si>
  <si>
    <t>Insured mortgages</t>
  </si>
  <si>
    <t>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</si>
  <si>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</si>
  <si>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Soft Bullet Date (Extended Maturity)</t>
  </si>
  <si>
    <t>Other Assets</t>
  </si>
  <si>
    <t>Loan-to-Value</t>
  </si>
  <si>
    <t>mercadosfinanceiros@santander.pt</t>
  </si>
  <si>
    <t>Other securities</t>
  </si>
  <si>
    <t>https://www.santander.pt/institucional/investor-relations/santander-totta-sa/emissao-de-divida</t>
  </si>
  <si>
    <t>controlo</t>
  </si>
  <si>
    <t>Covered Bond 23(PTBSRJOM0023)</t>
  </si>
  <si>
    <t>copiar doc apoio</t>
  </si>
  <si>
    <t>PARTE 4 SAS</t>
  </si>
  <si>
    <t>PARTE 3 SAS</t>
  </si>
  <si>
    <t>PARTE 1 SAS</t>
  </si>
  <si>
    <t>Conta Liquidez</t>
  </si>
  <si>
    <t>8. Derivative Financial Instruments</t>
  </si>
  <si>
    <t>9. Contacts</t>
  </si>
  <si>
    <t>All mortgages must have property damage insurance covering the risk of loss and damage.</t>
  </si>
  <si>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</si>
  <si>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</si>
  <si>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</si>
  <si>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t>Covered Bond 28(PTBSPAOM0008 )</t>
  </si>
  <si>
    <t>Covered Bond 20(PTBSRKOM0020)</t>
  </si>
  <si>
    <t>Covered Bond 21(PTBSRHOE0025)</t>
  </si>
  <si>
    <t>Covered Bond 24(PTBSRGOM0034)</t>
  </si>
  <si>
    <t>Covered Bond 26(PTBSRNOM0019)</t>
  </si>
  <si>
    <t>Covered Bond 27(PTBSRCOM0038)</t>
  </si>
  <si>
    <t>Covered Bond 29(PTBSPBOM0023)</t>
  </si>
  <si>
    <t>Covered Bond 30(PTBSPCOM0006)</t>
  </si>
  <si>
    <t>Covered Bond 31(PTBSPDOM0005)</t>
  </si>
  <si>
    <t>Covered Bond 32(PTBSPFOM0003)</t>
  </si>
  <si>
    <t>Covered Bond 33(PTBSRQOM0024)</t>
  </si>
  <si>
    <t>Covered Bond 35(PTBSPHOM0027)</t>
  </si>
  <si>
    <t>Covered Bond 34(PTBSPGOM0028)</t>
  </si>
  <si>
    <t>Intermédios - não retirar</t>
  </si>
  <si>
    <t>Covered Bond 36(PTBSRROM0015)</t>
  </si>
  <si>
    <t>Covered Bond 37(PTBSPEOM0020)</t>
  </si>
  <si>
    <t>Covered Bond 38(PTBSPJOM0009)</t>
  </si>
  <si>
    <t>Covered Bond 39(PTBSRSOM0006)</t>
  </si>
  <si>
    <t>Covered Bond 40(PTBSRTOM0013)</t>
  </si>
  <si>
    <t>Euro 15,000,000,000  Covered Bonds Programme</t>
  </si>
  <si>
    <t>Aaa</t>
  </si>
  <si>
    <t>AA+</t>
  </si>
  <si>
    <t>Baa1</t>
  </si>
  <si>
    <t>A</t>
  </si>
  <si>
    <t>P-1</t>
  </si>
  <si>
    <t>A-1</t>
  </si>
  <si>
    <t>F1</t>
  </si>
  <si>
    <t>R-1 (low)</t>
  </si>
  <si>
    <t>A3</t>
  </si>
  <si>
    <t>A+</t>
  </si>
  <si>
    <t>A (high)</t>
  </si>
  <si>
    <t>P2</t>
  </si>
  <si>
    <t>F1+</t>
  </si>
  <si>
    <t>R-1(middle)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</si>
</sst>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dd\-mm\-yyyy;@"/>
    <numFmt numFmtId="166" formatCode="yyyy/mm/dd"/>
    <numFmt numFmtId="167" formatCode="#,##0.00000"/>
  </numFmts>
  <fonts count="45" x14ac:knownFonts="1">
    <font>
      <sz val="11"/>
      <color theme="1"/>
      <name val="Calibri"/>
      <family val="2"/>
      <scheme val="minor"/>
    </font>
    <font>
      <sz val="11"/>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sz val="10"/>
      <name val="Arial"/>
      <family val="2"/>
    </font>
    <font>
      <sz val="9"/>
      <color theme="3"/>
      <name val="Santander Text"/>
      <family val="2"/>
    </font>
    <font>
      <b/>
      <sz val="9"/>
      <color theme="3"/>
      <name val="Santander Text"/>
      <family val="2"/>
    </font>
    <font>
      <sz val="10"/>
      <color indexed="8"/>
      <name val="Arial"/>
      <family val="2"/>
    </font>
    <font>
      <b/>
      <vertAlign val="superscript"/>
      <sz val="9"/>
      <color theme="3"/>
      <name val="Santander Text"/>
      <family val="2"/>
    </font>
    <font>
      <u/>
      <sz val="9.9"/>
      <color theme="10"/>
      <name val="Calibri"/>
      <family val="2"/>
    </font>
    <font>
      <sz val="9"/>
      <color theme="10"/>
      <name val="Santander Text"/>
      <family val="2"/>
    </font>
    <font>
      <u/>
      <sz val="11"/>
      <color theme="10"/>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sz val="10"/>
      <color indexed="64"/>
      <name val="Arial"/>
      <family val="2"/>
    </font>
    <font>
      <sz val="8"/>
      <name val="Arial"/>
      <family val="2"/>
    </font>
    <font>
      <sz val="10"/>
      <name val="MS Sans Serif"/>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b/>
      <sz val="9"/>
      <color theme="1"/>
      <name val="Santander Text"/>
      <family val="2"/>
    </font>
    <font>
      <b/>
      <sz val="9"/>
      <name val="Tahoma"/>
      <family val="2"/>
    </font>
    <font>
      <sz val="9"/>
      <name val="Tahoma"/>
      <family val="2"/>
    </font>
    <font>
      <b/>
      <sz val="9"/>
      <color rgb="FFFF0000"/>
      <name val="Santander Text"/>
      <family val="2"/>
    </font>
    <font>
      <sz val="8"/>
      <name val="Calibri"/>
      <family val="2"/>
      <scheme val="minor"/>
    </font>
    <font>
      <b/>
      <u/>
      <sz val="9"/>
      <name val="Santander Headline"/>
      <family val="2"/>
    </font>
    <font>
      <sz val="9"/>
      <name val="Santander Headline"/>
      <family val="2"/>
    </font>
    <font>
      <sz val="11"/>
      <color theme="1"/>
      <name val="Santander Headline"/>
      <family val="2"/>
    </font>
    <font>
      <b/>
      <sz val="9"/>
      <name val="Santander Headline"/>
      <family val="2"/>
    </font>
  </fonts>
  <fills count="2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rgb="FFFFFF00"/>
        <bgColor indexed="64"/>
      </patternFill>
    </fill>
  </fills>
  <borders count="23">
    <border>
      <left/>
      <right/>
      <top/>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2">
    <xf numFmtId="0" fontId="0" fillId="0" borderId="0"/>
    <xf numFmtId="9" fontId="1" fillId="0" borderId="0" applyFont="0" applyFill="0" applyBorder="0" applyAlignment="0" applyProtection="0"/>
    <xf numFmtId="9" fontId="9" fillId="0" borderId="0" applyFont="0" applyFill="0" applyBorder="0" applyAlignment="0" applyProtection="0"/>
    <xf numFmtId="0" fontId="9" fillId="0" borderId="0">
      <alignment horizontal="left" wrapText="1"/>
    </xf>
    <xf numFmtId="0" fontId="9" fillId="0" borderId="0">
      <alignment horizontal="left" wrapText="1"/>
    </xf>
    <xf numFmtId="0" fontId="14"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xf numFmtId="0" fontId="9" fillId="0" borderId="0">
      <alignment horizontal="left" wrapText="1"/>
    </xf>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0" borderId="15" applyNumberFormat="0" applyFill="0" applyAlignment="0" applyProtection="0"/>
    <xf numFmtId="0" fontId="20" fillId="0" borderId="16" applyNumberFormat="0" applyFill="0" applyAlignment="0" applyProtection="0"/>
    <xf numFmtId="0" fontId="21" fillId="0" borderId="17" applyNumberFormat="0" applyFill="0" applyAlignment="0" applyProtection="0"/>
    <xf numFmtId="0" fontId="21" fillId="0" borderId="0" applyNumberFormat="0" applyFill="0" applyBorder="0" applyAlignment="0" applyProtection="0"/>
    <xf numFmtId="0" fontId="22" fillId="20" borderId="18" applyNumberFormat="0" applyAlignment="0" applyProtection="0"/>
    <xf numFmtId="0" fontId="23" fillId="0" borderId="19" applyNumberFormat="0" applyFill="0" applyAlignment="0" applyProtection="0"/>
    <xf numFmtId="164" fontId="9" fillId="0" borderId="0" applyFont="0" applyFill="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24" fillId="8" borderId="0" applyNumberFormat="0" applyBorder="0" applyAlignment="0" applyProtection="0"/>
    <xf numFmtId="0" fontId="25" fillId="11" borderId="18" applyNumberFormat="0" applyAlignment="0" applyProtection="0"/>
    <xf numFmtId="44" fontId="9" fillId="0" borderId="0" applyFont="0" applyFill="0" applyBorder="0" applyAlignment="0" applyProtection="0"/>
    <xf numFmtId="0" fontId="9" fillId="0" borderId="0"/>
    <xf numFmtId="0" fontId="26" fillId="7" borderId="0" applyNumberFormat="0" applyBorder="0" applyAlignment="0" applyProtection="0"/>
    <xf numFmtId="0" fontId="27" fillId="25" borderId="0" applyNumberFormat="0" applyBorder="0" applyAlignment="0" applyProtection="0"/>
    <xf numFmtId="0" fontId="9" fillId="0" borderId="0">
      <alignment horizontal="left" wrapText="1"/>
    </xf>
    <xf numFmtId="0" fontId="9" fillId="0" borderId="0"/>
    <xf numFmtId="0" fontId="28" fillId="0" borderId="0"/>
    <xf numFmtId="0" fontId="9" fillId="0" borderId="0"/>
    <xf numFmtId="0" fontId="9" fillId="0" borderId="0"/>
    <xf numFmtId="0" fontId="29" fillId="0" borderId="0"/>
    <xf numFmtId="0" fontId="30" fillId="26" borderId="20" applyNumberFormat="0" applyFont="0" applyAlignment="0" applyProtection="0"/>
    <xf numFmtId="0" fontId="31" fillId="20" borderId="21" applyNumberFormat="0" applyAlignment="0" applyProtection="0"/>
    <xf numFmtId="0" fontId="9" fillId="0" borderId="0">
      <alignment horizontal="left" wrapText="1"/>
    </xf>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2" fillId="0" borderId="0" applyNumberFormat="0" applyAlignment="0" applyProtection="0"/>
    <xf numFmtId="0" fontId="35" fillId="27" borderId="22" applyNumberFormat="0" applyAlignment="0" applyProtection="0"/>
    <xf numFmtId="164" fontId="1" fillId="0" borderId="0" applyFont="0" applyFill="0" applyBorder="0" applyAlignment="0" applyProtection="0"/>
    <xf numFmtId="44" fontId="9" fillId="0" borderId="0" applyFont="0" applyFill="0" applyBorder="0" applyAlignment="0" applyProtection="0"/>
  </cellStyleXfs>
  <cellXfs count="202">
    <xf numFmtId="0" fontId="0" fillId="0" borderId="0" xfId="0"/>
    <xf numFmtId="0" fontId="2" fillId="2" borderId="0" xfId="0" applyFont="1" applyFill="1"/>
    <xf numFmtId="0" fontId="3" fillId="2" borderId="0" xfId="0" applyFont="1" applyFill="1" applyAlignment="1">
      <alignment horizontal="right" vertical="center"/>
    </xf>
    <xf numFmtId="4" fontId="2" fillId="3" borderId="0" xfId="0" applyNumberFormat="1" applyFont="1" applyFill="1"/>
    <xf numFmtId="0" fontId="2" fillId="0" borderId="0" xfId="0" applyFont="1"/>
    <xf numFmtId="0" fontId="2" fillId="2" borderId="1" xfId="0" applyFont="1" applyFill="1" applyBorder="1"/>
    <xf numFmtId="0" fontId="3" fillId="2" borderId="1" xfId="0" applyFont="1" applyFill="1" applyBorder="1" applyAlignment="1">
      <alignment horizontal="right" vertical="center"/>
    </xf>
    <xf numFmtId="0" fontId="3" fillId="0" borderId="1" xfId="0" applyFont="1" applyBorder="1" applyAlignment="1">
      <alignment horizontal="center" vertical="center"/>
    </xf>
    <xf numFmtId="0" fontId="5" fillId="4" borderId="2" xfId="0" applyFont="1" applyFill="1" applyBorder="1" applyAlignment="1">
      <alignment vertical="center"/>
    </xf>
    <xf numFmtId="0" fontId="5" fillId="2" borderId="5" xfId="0" applyFont="1" applyFill="1" applyBorder="1" applyAlignment="1">
      <alignment vertical="center"/>
    </xf>
    <xf numFmtId="0" fontId="4"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xf numFmtId="0" fontId="3" fillId="2" borderId="6" xfId="0" applyFont="1" applyFill="1" applyBorder="1" applyAlignment="1">
      <alignment vertical="center"/>
    </xf>
    <xf numFmtId="0" fontId="6" fillId="3" borderId="0" xfId="0" applyFont="1" applyFill="1" applyAlignment="1">
      <alignment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1"/>
    </xf>
    <xf numFmtId="2" fontId="3" fillId="0" borderId="0" xfId="0" applyNumberFormat="1" applyFont="1" applyAlignment="1">
      <alignment horizontal="right" vertical="center"/>
    </xf>
    <xf numFmtId="0" fontId="4" fillId="0" borderId="9" xfId="0" applyFont="1" applyBorder="1" applyAlignment="1">
      <alignment horizontal="left" vertical="center" indent="1"/>
    </xf>
    <xf numFmtId="14" fontId="7" fillId="0" borderId="9" xfId="0" quotePrefix="1" applyNumberFormat="1" applyFont="1" applyBorder="1" applyAlignment="1">
      <alignment horizontal="center" vertical="center"/>
    </xf>
    <xf numFmtId="14" fontId="3" fillId="0" borderId="9" xfId="0" quotePrefix="1" applyNumberFormat="1" applyFont="1" applyBorder="1" applyAlignment="1">
      <alignment horizontal="center" vertical="center"/>
    </xf>
    <xf numFmtId="2" fontId="3" fillId="0" borderId="9" xfId="0" applyNumberFormat="1" applyFont="1" applyBorder="1" applyAlignment="1">
      <alignment horizontal="right" vertical="center"/>
    </xf>
    <xf numFmtId="2" fontId="4" fillId="0" borderId="9" xfId="0" applyNumberFormat="1" applyFont="1" applyBorder="1" applyAlignment="1">
      <alignment horizontal="right" vertical="center"/>
    </xf>
    <xf numFmtId="0" fontId="5" fillId="4" borderId="3" xfId="0" applyFont="1" applyFill="1" applyBorder="1" applyAlignment="1">
      <alignment vertical="center"/>
    </xf>
    <xf numFmtId="9" fontId="2" fillId="0" borderId="0" xfId="1" applyFont="1" applyFill="1" applyBorder="1" applyAlignment="1"/>
    <xf numFmtId="10" fontId="3" fillId="0" borderId="0" xfId="2" applyNumberFormat="1" applyFont="1" applyFill="1" applyBorder="1" applyAlignment="1">
      <alignment horizontal="right" vertical="center"/>
    </xf>
    <xf numFmtId="0" fontId="4" fillId="0" borderId="6" xfId="0" applyFont="1" applyBorder="1" applyAlignment="1">
      <alignment horizontal="left" vertical="center"/>
    </xf>
    <xf numFmtId="10" fontId="4" fillId="0" borderId="6" xfId="2" applyNumberFormat="1" applyFont="1" applyFill="1" applyBorder="1" applyAlignment="1">
      <alignment horizontal="right" vertical="center"/>
    </xf>
    <xf numFmtId="0" fontId="4" fillId="3" borderId="6" xfId="0" applyFont="1" applyFill="1" applyBorder="1" applyAlignment="1">
      <alignment horizontal="left" vertical="center"/>
    </xf>
    <xf numFmtId="0" fontId="3" fillId="3" borderId="0" xfId="0" applyFont="1" applyFill="1"/>
    <xf numFmtId="0" fontId="6" fillId="0" borderId="10" xfId="0" applyFont="1" applyBorder="1" applyAlignment="1">
      <alignment vertical="center"/>
    </xf>
    <xf numFmtId="0" fontId="2" fillId="3" borderId="10" xfId="0" applyFont="1" applyFill="1" applyBorder="1"/>
    <xf numFmtId="0" fontId="5" fillId="4" borderId="1" xfId="0" applyFont="1" applyFill="1" applyBorder="1" applyAlignment="1">
      <alignment vertical="center"/>
    </xf>
    <xf numFmtId="4" fontId="3" fillId="0" borderId="0" xfId="2" applyNumberFormat="1" applyFont="1" applyFill="1" applyBorder="1" applyAlignment="1">
      <alignment horizontal="right" vertical="center"/>
    </xf>
    <xf numFmtId="4" fontId="2" fillId="0" borderId="0" xfId="0" applyNumberFormat="1" applyFont="1"/>
    <xf numFmtId="10" fontId="3" fillId="0" borderId="0" xfId="2" applyNumberFormat="1" applyFont="1" applyFill="1" applyAlignment="1">
      <alignment horizontal="right" vertical="center"/>
    </xf>
    <xf numFmtId="4" fontId="3" fillId="0" borderId="0" xfId="3" applyNumberFormat="1" applyFont="1" applyAlignment="1">
      <alignment horizontal="right" vertical="center"/>
    </xf>
    <xf numFmtId="3" fontId="10" fillId="0" borderId="6" xfId="0" applyNumberFormat="1" applyFont="1" applyBorder="1" applyAlignment="1">
      <alignment horizontal="right" vertical="center"/>
    </xf>
    <xf numFmtId="0" fontId="2" fillId="0" borderId="6" xfId="0" applyFont="1" applyBorder="1"/>
    <xf numFmtId="4" fontId="3" fillId="0" borderId="6" xfId="0" applyNumberFormat="1" applyFont="1" applyBorder="1" applyAlignment="1">
      <alignment horizontal="right" vertical="center"/>
    </xf>
    <xf numFmtId="2" fontId="3" fillId="0" borderId="0" xfId="3" applyNumberFormat="1" applyFont="1" applyAlignment="1">
      <alignment horizontal="right" vertical="center"/>
    </xf>
    <xf numFmtId="2" fontId="10" fillId="0" borderId="0" xfId="0" applyNumberFormat="1" applyFont="1" applyAlignment="1">
      <alignment horizontal="right" vertical="center"/>
    </xf>
    <xf numFmtId="4" fontId="11" fillId="0" borderId="6" xfId="0" applyNumberFormat="1" applyFont="1" applyBorder="1" applyAlignment="1">
      <alignment horizontal="right" vertical="center"/>
    </xf>
    <xf numFmtId="0" fontId="2" fillId="3" borderId="6" xfId="0" applyFont="1" applyFill="1" applyBorder="1"/>
    <xf numFmtId="0" fontId="4" fillId="0" borderId="6" xfId="0" applyFont="1" applyBorder="1" applyAlignment="1">
      <alignment horizontal="right" vertical="center"/>
    </xf>
    <xf numFmtId="0" fontId="4" fillId="3" borderId="5" xfId="0" applyFont="1" applyFill="1" applyBorder="1" applyAlignment="1">
      <alignment vertical="center"/>
    </xf>
    <xf numFmtId="0" fontId="2" fillId="3" borderId="5" xfId="0" applyFont="1" applyFill="1" applyBorder="1"/>
    <xf numFmtId="0" fontId="3" fillId="3" borderId="5" xfId="0" applyFont="1" applyFill="1" applyBorder="1" applyAlignment="1">
      <alignment horizontal="center" vertical="center"/>
    </xf>
    <xf numFmtId="0" fontId="3" fillId="0" borderId="0" xfId="0" applyFont="1" applyAlignment="1">
      <alignment vertical="center"/>
    </xf>
    <xf numFmtId="0" fontId="3" fillId="2" borderId="0" xfId="0" applyFont="1" applyFill="1"/>
    <xf numFmtId="0" fontId="3" fillId="2" borderId="6" xfId="0" applyFont="1" applyFill="1" applyBorder="1" applyAlignment="1">
      <alignment horizontal="center" vertical="center"/>
    </xf>
    <xf numFmtId="0" fontId="4" fillId="0" borderId="11" xfId="0" applyFont="1" applyBorder="1" applyAlignment="1">
      <alignment vertical="center"/>
    </xf>
    <xf numFmtId="0" fontId="4" fillId="5" borderId="11" xfId="0" applyFont="1" applyFill="1" applyBorder="1" applyAlignment="1">
      <alignment vertical="center"/>
    </xf>
    <xf numFmtId="0" fontId="4" fillId="5" borderId="10" xfId="0" applyFont="1" applyFill="1" applyBorder="1" applyAlignment="1">
      <alignment vertical="center"/>
    </xf>
    <xf numFmtId="0" fontId="4" fillId="5" borderId="11" xfId="0" applyFont="1" applyFill="1" applyBorder="1" applyAlignment="1">
      <alignment horizontal="center" vertical="center"/>
    </xf>
    <xf numFmtId="3" fontId="3" fillId="0" borderId="0" xfId="0" applyNumberFormat="1" applyFont="1" applyAlignment="1">
      <alignment vertical="center"/>
    </xf>
    <xf numFmtId="0" fontId="3" fillId="0" borderId="6" xfId="0" applyFont="1" applyBorder="1" applyAlignment="1">
      <alignment vertical="center"/>
    </xf>
    <xf numFmtId="0" fontId="3" fillId="3" borderId="6" xfId="0" applyFont="1" applyFill="1" applyBorder="1"/>
    <xf numFmtId="0" fontId="4" fillId="0" borderId="10" xfId="0" applyFont="1" applyBorder="1" applyAlignment="1">
      <alignment vertical="center"/>
    </xf>
    <xf numFmtId="0" fontId="4" fillId="2" borderId="0" xfId="0" applyFont="1" applyFill="1" applyAlignment="1">
      <alignment vertical="center"/>
    </xf>
    <xf numFmtId="10" fontId="3" fillId="2" borderId="0" xfId="2" applyNumberFormat="1" applyFont="1" applyFill="1" applyBorder="1" applyAlignment="1">
      <alignment horizontal="right" vertical="center"/>
    </xf>
    <xf numFmtId="0" fontId="4" fillId="5" borderId="0" xfId="0" applyFont="1" applyFill="1" applyAlignment="1">
      <alignment vertical="center"/>
    </xf>
    <xf numFmtId="0" fontId="4" fillId="5" borderId="0" xfId="0" applyFont="1" applyFill="1" applyAlignment="1">
      <alignment horizontal="center" vertical="center"/>
    </xf>
    <xf numFmtId="10" fontId="2" fillId="0" borderId="0" xfId="0" applyNumberFormat="1" applyFont="1"/>
    <xf numFmtId="10" fontId="2" fillId="2" borderId="0" xfId="0" applyNumberFormat="1" applyFont="1" applyFill="1"/>
    <xf numFmtId="10" fontId="2" fillId="0" borderId="6" xfId="0" applyNumberFormat="1" applyFont="1" applyBorder="1"/>
    <xf numFmtId="0" fontId="4" fillId="3" borderId="0" xfId="0" applyFont="1" applyFill="1" applyAlignment="1">
      <alignment vertical="center"/>
    </xf>
    <xf numFmtId="0" fontId="4" fillId="0" borderId="0" xfId="0" applyFont="1" applyAlignment="1">
      <alignment horizontal="center" vertical="center"/>
    </xf>
    <xf numFmtId="10" fontId="3" fillId="2" borderId="6" xfId="0" applyNumberFormat="1" applyFont="1" applyFill="1" applyBorder="1" applyAlignment="1">
      <alignment vertical="center"/>
    </xf>
    <xf numFmtId="10" fontId="3" fillId="2" borderId="0" xfId="0" applyNumberFormat="1" applyFont="1" applyFill="1" applyAlignment="1">
      <alignment vertical="center"/>
    </xf>
    <xf numFmtId="0" fontId="4" fillId="2" borderId="6" xfId="0" applyFont="1" applyFill="1" applyBorder="1" applyAlignment="1">
      <alignment vertical="center"/>
    </xf>
    <xf numFmtId="3" fontId="4" fillId="0" borderId="6" xfId="0" applyNumberFormat="1" applyFont="1" applyBorder="1" applyAlignment="1">
      <alignment vertical="center"/>
    </xf>
    <xf numFmtId="0" fontId="4" fillId="2" borderId="0" xfId="0" applyFont="1" applyFill="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4" fillId="0" borderId="11" xfId="0" applyFont="1" applyBorder="1" applyAlignment="1">
      <alignment horizontal="left" vertical="center"/>
    </xf>
    <xf numFmtId="0" fontId="11" fillId="0" borderId="11" xfId="0" applyFont="1" applyBorder="1" applyAlignment="1">
      <alignment horizontal="left"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0" fillId="0" borderId="0" xfId="4" applyFont="1" applyAlignment="1"/>
    <xf numFmtId="0" fontId="10" fillId="0" borderId="0" xfId="3" applyFont="1" applyAlignment="1">
      <alignment horizontal="left" vertical="center"/>
    </xf>
    <xf numFmtId="0" fontId="10" fillId="0" borderId="0" xfId="3" applyFont="1" applyAlignment="1">
      <alignment horizontal="center" vertical="center"/>
    </xf>
    <xf numFmtId="49" fontId="3" fillId="0" borderId="0" xfId="2" quotePrefix="1" applyNumberFormat="1" applyFont="1" applyFill="1" applyBorder="1" applyAlignment="1">
      <alignment horizontal="right" vertical="center"/>
    </xf>
    <xf numFmtId="3" fontId="3" fillId="0" borderId="0" xfId="2" applyNumberFormat="1" applyFont="1" applyFill="1" applyBorder="1" applyAlignment="1">
      <alignment horizontal="right" vertical="center"/>
    </xf>
    <xf numFmtId="0" fontId="10" fillId="0" borderId="0" xfId="0" applyFont="1" applyAlignment="1">
      <alignment vertical="center"/>
    </xf>
    <xf numFmtId="10" fontId="10" fillId="0" borderId="0" xfId="2" applyNumberFormat="1" applyFont="1" applyFill="1" applyBorder="1" applyAlignment="1">
      <alignment horizontal="right" vertical="center"/>
    </xf>
    <xf numFmtId="0" fontId="3" fillId="2" borderId="6" xfId="0" applyFont="1" applyFill="1" applyBorder="1" applyAlignment="1">
      <alignment horizontal="left" vertical="center"/>
    </xf>
    <xf numFmtId="10" fontId="3" fillId="2" borderId="6" xfId="2" applyNumberFormat="1" applyFont="1" applyFill="1" applyBorder="1" applyAlignment="1">
      <alignment horizontal="right" vertical="center"/>
    </xf>
    <xf numFmtId="0" fontId="11" fillId="5" borderId="0" xfId="0" applyFont="1" applyFill="1" applyAlignment="1">
      <alignment horizontal="center" vertical="center"/>
    </xf>
    <xf numFmtId="0" fontId="3" fillId="3" borderId="0" xfId="0" applyFont="1" applyFill="1" applyAlignment="1">
      <alignment vertical="center"/>
    </xf>
    <xf numFmtId="3" fontId="4" fillId="0" borderId="0" xfId="0" applyNumberFormat="1" applyFont="1" applyAlignment="1">
      <alignment horizontal="center" vertical="center"/>
    </xf>
    <xf numFmtId="3" fontId="4" fillId="0" borderId="0" xfId="0" quotePrefix="1" applyNumberFormat="1" applyFont="1" applyAlignment="1">
      <alignment horizontal="center" vertical="center"/>
    </xf>
    <xf numFmtId="0" fontId="4" fillId="0" borderId="10" xfId="0" applyFont="1" applyBorder="1" applyAlignment="1">
      <alignment horizontal="left" vertical="center"/>
    </xf>
    <xf numFmtId="0" fontId="3" fillId="3" borderId="12" xfId="0" applyFont="1" applyFill="1" applyBorder="1"/>
    <xf numFmtId="3" fontId="11" fillId="0" borderId="10" xfId="0" applyNumberFormat="1" applyFont="1" applyBorder="1" applyAlignment="1">
      <alignment horizontal="right" vertical="center"/>
    </xf>
    <xf numFmtId="4" fontId="2" fillId="3" borderId="10" xfId="0" applyNumberFormat="1" applyFont="1" applyFill="1" applyBorder="1"/>
    <xf numFmtId="0" fontId="5" fillId="4" borderId="5" xfId="0" applyFont="1" applyFill="1" applyBorder="1" applyAlignment="1">
      <alignment vertical="center"/>
    </xf>
    <xf numFmtId="0" fontId="6" fillId="0" borderId="0" xfId="0" applyFont="1" applyAlignment="1">
      <alignment vertical="center"/>
    </xf>
    <xf numFmtId="3" fontId="3" fillId="0" borderId="0" xfId="0" applyNumberFormat="1" applyFont="1" applyAlignment="1">
      <alignment horizontal="right" vertical="center"/>
    </xf>
    <xf numFmtId="0" fontId="5" fillId="4" borderId="0" xfId="0" applyFont="1" applyFill="1" applyAlignment="1">
      <alignment vertical="center"/>
    </xf>
    <xf numFmtId="0" fontId="3" fillId="0" borderId="0" xfId="0" applyFont="1" applyAlignment="1">
      <alignment horizontal="right"/>
    </xf>
    <xf numFmtId="0" fontId="3" fillId="0" borderId="0" xfId="0" applyFont="1" applyAlignment="1">
      <alignment vertical="center" wrapText="1"/>
    </xf>
    <xf numFmtId="0" fontId="5" fillId="4" borderId="13" xfId="0" applyFont="1" applyFill="1" applyBorder="1" applyAlignment="1">
      <alignment vertical="center"/>
    </xf>
    <xf numFmtId="0" fontId="5" fillId="4" borderId="14" xfId="0" applyFont="1" applyFill="1" applyBorder="1" applyAlignment="1">
      <alignment vertical="center"/>
    </xf>
    <xf numFmtId="49" fontId="3" fillId="2" borderId="0" xfId="2" quotePrefix="1" applyNumberFormat="1" applyFont="1" applyFill="1" applyBorder="1" applyAlignment="1">
      <alignment horizontal="right" vertical="center"/>
    </xf>
    <xf numFmtId="3" fontId="3" fillId="2" borderId="0" xfId="2" applyNumberFormat="1" applyFont="1" applyFill="1" applyBorder="1" applyAlignment="1">
      <alignment horizontal="right" vertical="center"/>
    </xf>
    <xf numFmtId="0" fontId="3" fillId="0" borderId="6" xfId="0" applyFont="1" applyBorder="1" applyAlignment="1">
      <alignment horizontal="center" vertical="center"/>
    </xf>
    <xf numFmtId="164" fontId="7" fillId="0" borderId="0" xfId="60" quotePrefix="1" applyFont="1" applyFill="1" applyBorder="1" applyAlignment="1">
      <alignment horizontal="center" vertical="center"/>
    </xf>
    <xf numFmtId="4" fontId="3" fillId="0" borderId="0" xfId="0" applyNumberFormat="1" applyFont="1" applyAlignment="1">
      <alignment vertical="center"/>
    </xf>
    <xf numFmtId="4" fontId="4" fillId="0" borderId="5" xfId="0" applyNumberFormat="1" applyFont="1" applyBorder="1" applyAlignment="1">
      <alignment vertical="center"/>
    </xf>
    <xf numFmtId="4" fontId="4" fillId="0" borderId="0" xfId="0" applyNumberFormat="1" applyFont="1" applyAlignment="1">
      <alignment horizontal="right" vertical="center"/>
    </xf>
    <xf numFmtId="4" fontId="3" fillId="0" borderId="0" xfId="0" applyNumberFormat="1" applyFont="1" applyAlignment="1">
      <alignment horizontal="right" vertical="center"/>
    </xf>
    <xf numFmtId="2" fontId="4" fillId="0" borderId="0" xfId="0" applyNumberFormat="1" applyFont="1" applyAlignment="1">
      <alignment horizontal="right" vertical="center"/>
    </xf>
    <xf numFmtId="0" fontId="3" fillId="0" borderId="0" xfId="0" applyFont="1" applyAlignment="1">
      <alignment horizontal="center" vertical="center"/>
    </xf>
    <xf numFmtId="10" fontId="3" fillId="0" borderId="6" xfId="2" applyNumberFormat="1" applyFont="1" applyFill="1" applyBorder="1" applyAlignment="1">
      <alignment horizontal="right" vertical="center"/>
    </xf>
    <xf numFmtId="0" fontId="4" fillId="0" borderId="11" xfId="0" applyFont="1" applyBorder="1" applyAlignment="1">
      <alignment horizontal="center" vertical="center"/>
    </xf>
    <xf numFmtId="4" fontId="4" fillId="0" borderId="6" xfId="0" applyNumberFormat="1" applyFont="1" applyBorder="1" applyAlignment="1">
      <alignment horizontal="right" vertical="center"/>
    </xf>
    <xf numFmtId="4" fontId="38" fillId="0" borderId="0" xfId="0" applyNumberFormat="1" applyFont="1" applyAlignment="1">
      <alignment horizontal="right" vertical="center"/>
    </xf>
    <xf numFmtId="10" fontId="38" fillId="0" borderId="0" xfId="2" applyNumberFormat="1" applyFont="1" applyFill="1" applyBorder="1" applyAlignment="1">
      <alignment horizontal="right" vertical="center"/>
    </xf>
    <xf numFmtId="10" fontId="38" fillId="0" borderId="0" xfId="0" applyNumberFormat="1" applyFont="1" applyAlignment="1">
      <alignment horizontal="right" vertical="center"/>
    </xf>
    <xf numFmtId="166" fontId="3" fillId="0" borderId="6" xfId="0" quotePrefix="1" applyNumberFormat="1" applyFont="1" applyBorder="1" applyAlignment="1">
      <alignment horizontal="right" vertical="center"/>
    </xf>
    <xf numFmtId="3" fontId="3" fillId="0" borderId="6" xfId="0" applyNumberFormat="1" applyFont="1" applyBorder="1" applyAlignment="1">
      <alignment vertical="center"/>
    </xf>
    <xf numFmtId="10" fontId="4" fillId="0" borderId="0" xfId="2" applyNumberFormat="1" applyFont="1" applyFill="1" applyAlignment="1">
      <alignment vertical="center"/>
    </xf>
    <xf numFmtId="3" fontId="4" fillId="0" borderId="0" xfId="0" applyNumberFormat="1" applyFont="1" applyAlignment="1">
      <alignment vertical="center"/>
    </xf>
    <xf numFmtId="10" fontId="4" fillId="0" borderId="0" xfId="2" applyNumberFormat="1" applyFont="1" applyFill="1" applyAlignment="1">
      <alignment horizontal="right" vertical="center"/>
    </xf>
    <xf numFmtId="0" fontId="3" fillId="0" borderId="0" xfId="2" applyNumberFormat="1" applyFont="1" applyFill="1" applyBorder="1" applyAlignment="1">
      <alignment horizontal="right" vertical="center"/>
    </xf>
    <xf numFmtId="0" fontId="3" fillId="0" borderId="6" xfId="2" applyNumberFormat="1" applyFont="1" applyFill="1" applyBorder="1" applyAlignment="1">
      <alignment horizontal="right" vertical="center"/>
    </xf>
    <xf numFmtId="2" fontId="37" fillId="0" borderId="0" xfId="0" applyNumberFormat="1" applyFont="1" applyAlignment="1">
      <alignment horizontal="right" vertical="center"/>
    </xf>
    <xf numFmtId="4" fontId="4" fillId="0" borderId="0" xfId="0" applyNumberFormat="1" applyFont="1" applyAlignment="1">
      <alignment vertical="center"/>
    </xf>
    <xf numFmtId="0" fontId="2" fillId="0" borderId="0" xfId="0" applyFont="1" applyAlignment="1">
      <alignment horizontal="center" vertical="center"/>
    </xf>
    <xf numFmtId="4" fontId="39" fillId="0" borderId="0" xfId="0" applyNumberFormat="1" applyFont="1" applyAlignment="1">
      <alignment horizontal="center"/>
    </xf>
    <xf numFmtId="10" fontId="2" fillId="0" borderId="0" xfId="0" applyNumberFormat="1" applyFont="1" applyAlignment="1">
      <alignment horizontal="center"/>
    </xf>
    <xf numFmtId="0" fontId="4" fillId="0" borderId="10" xfId="0" applyFont="1" applyBorder="1" applyAlignment="1">
      <alignment horizontal="center" vertical="center"/>
    </xf>
    <xf numFmtId="3" fontId="3" fillId="0" borderId="10"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6" xfId="0" applyNumberFormat="1" applyFont="1" applyBorder="1" applyAlignment="1">
      <alignment horizontal="center" vertical="center"/>
    </xf>
    <xf numFmtId="3" fontId="3" fillId="0" borderId="6" xfId="2" applyNumberFormat="1" applyFont="1" applyFill="1" applyBorder="1" applyAlignment="1">
      <alignment horizontal="center" vertical="center"/>
    </xf>
    <xf numFmtId="3" fontId="4" fillId="0" borderId="10" xfId="0" applyNumberFormat="1" applyFont="1" applyBorder="1" applyAlignment="1">
      <alignment horizontal="center" vertical="center"/>
    </xf>
    <xf numFmtId="3" fontId="4" fillId="0" borderId="12" xfId="0" applyNumberFormat="1" applyFont="1" applyBorder="1" applyAlignment="1">
      <alignment horizontal="center" vertical="center"/>
    </xf>
    <xf numFmtId="0" fontId="3" fillId="0" borderId="0" xfId="0" applyFont="1"/>
    <xf numFmtId="0" fontId="36" fillId="0" borderId="0" xfId="0" applyFont="1"/>
    <xf numFmtId="4" fontId="39" fillId="28" borderId="0" xfId="0" applyNumberFormat="1" applyFont="1" applyFill="1" applyAlignment="1">
      <alignment horizontal="center"/>
    </xf>
    <xf numFmtId="0" fontId="2" fillId="0" borderId="0" xfId="0" applyFont="1" applyAlignment="1">
      <alignment horizontal="left"/>
    </xf>
    <xf numFmtId="167" fontId="39" fillId="0" borderId="0" xfId="0" applyNumberFormat="1" applyFont="1" applyAlignment="1">
      <alignment horizontal="center"/>
    </xf>
    <xf numFmtId="0" fontId="3" fillId="5" borderId="0" xfId="0" applyFont="1" applyFill="1" applyAlignment="1">
      <alignment horizontal="left" vertical="center"/>
    </xf>
    <xf numFmtId="0" fontId="11" fillId="5" borderId="0" xfId="0" applyFont="1" applyFill="1" applyAlignment="1">
      <alignment horizontal="left" vertical="center"/>
    </xf>
    <xf numFmtId="3" fontId="11" fillId="0" borderId="0" xfId="0" applyNumberFormat="1" applyFont="1" applyAlignment="1">
      <alignment horizontal="right" vertical="center"/>
    </xf>
    <xf numFmtId="4" fontId="39" fillId="0" borderId="0" xfId="0" applyNumberFormat="1" applyFont="1" applyAlignment="1">
      <alignment horizontal="left"/>
    </xf>
    <xf numFmtId="1" fontId="3" fillId="0" borderId="0" xfId="2" applyNumberFormat="1" applyFont="1" applyFill="1" applyBorder="1" applyAlignment="1">
      <alignment horizontal="right" vertical="center"/>
    </xf>
    <xf numFmtId="0" fontId="41" fillId="5" borderId="0" xfId="7" applyFont="1" applyFill="1" applyAlignment="1">
      <alignment horizontal="justify" vertical="center" wrapText="1"/>
    </xf>
    <xf numFmtId="0" fontId="42" fillId="5" borderId="0" xfId="7" applyFont="1" applyFill="1" applyAlignment="1">
      <alignment horizontal="justify" vertical="center" wrapText="1"/>
    </xf>
    <xf numFmtId="0" fontId="43" fillId="0" borderId="0" xfId="0" applyFont="1"/>
    <xf numFmtId="0" fontId="44" fillId="5" borderId="0" xfId="7" applyFont="1" applyFill="1" applyAlignment="1">
      <alignment horizontal="right" vertical="center" wrapText="1"/>
    </xf>
    <xf numFmtId="0" fontId="44" fillId="5" borderId="0" xfId="7" applyFont="1" applyFill="1" applyAlignment="1">
      <alignment horizontal="justify" vertical="center" wrapText="1"/>
    </xf>
    <xf numFmtId="4" fontId="36" fillId="0" borderId="0" xfId="0" applyNumberFormat="1" applyFont="1" applyAlignment="1">
      <alignment horizontal="right" vertical="center"/>
    </xf>
    <xf numFmtId="9" fontId="39" fillId="0" borderId="0" xfId="1" applyFont="1" applyFill="1" applyAlignment="1">
      <alignment horizontal="center"/>
    </xf>
    <xf numFmtId="165" fontId="4" fillId="0" borderId="0" xfId="0" quotePrefix="1" applyNumberFormat="1" applyFont="1" applyAlignment="1">
      <alignment horizontal="center" vertical="center"/>
    </xf>
    <xf numFmtId="14" fontId="3" fillId="0" borderId="0" xfId="0" quotePrefix="1" applyNumberFormat="1" applyFont="1" applyAlignment="1">
      <alignment horizontal="center" vertical="center"/>
    </xf>
    <xf numFmtId="2" fontId="38" fillId="0" borderId="0" xfId="0" applyNumberFormat="1" applyFont="1" applyAlignment="1">
      <alignment horizontal="right" vertical="center"/>
    </xf>
    <xf numFmtId="14" fontId="7" fillId="0" borderId="0" xfId="0" quotePrefix="1" applyNumberFormat="1" applyFont="1" applyAlignment="1">
      <alignment horizontal="center" vertical="center"/>
    </xf>
    <xf numFmtId="0" fontId="4" fillId="0" borderId="0" xfId="0" applyFont="1" applyAlignment="1">
      <alignment horizontal="lef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4" fillId="5" borderId="0" xfId="0" applyFont="1" applyFill="1" applyAlignment="1">
      <alignment vertical="center"/>
    </xf>
    <xf numFmtId="0" fontId="3" fillId="0" borderId="0" xfId="0" applyFont="1" applyAlignment="1">
      <alignment horizontal="left" vertical="center"/>
    </xf>
    <xf numFmtId="0" fontId="6" fillId="0" borderId="11" xfId="0" applyFont="1" applyBorder="1" applyAlignment="1">
      <alignment horizontal="left" vertical="center"/>
    </xf>
    <xf numFmtId="0" fontId="3" fillId="0" borderId="0" xfId="0" applyFont="1" applyAlignment="1">
      <alignment horizontal="left" vertical="center" wrapText="1"/>
    </xf>
    <xf numFmtId="0" fontId="16" fillId="0" borderId="0" xfId="6" applyFill="1" applyAlignment="1" applyProtection="1">
      <alignment horizontal="right" wrapText="1"/>
    </xf>
    <xf numFmtId="0" fontId="3" fillId="0" borderId="0" xfId="5" applyFont="1" applyFill="1" applyAlignment="1" applyProtection="1">
      <alignment horizontal="right" wrapText="1"/>
    </xf>
    <xf numFmtId="0" fontId="15" fillId="0" borderId="0" xfId="5" applyFont="1" applyFill="1" applyAlignment="1" applyProtection="1">
      <alignment horizontal="right" wrapText="1"/>
    </xf>
    <xf numFmtId="0" fontId="3" fillId="5" borderId="0" xfId="7" applyFont="1" applyFill="1" applyAlignment="1">
      <alignment horizontal="left" vertical="center" wrapText="1"/>
    </xf>
    <xf numFmtId="0" fontId="5" fillId="4" borderId="5" xfId="0" applyFont="1" applyFill="1" applyBorder="1" applyAlignment="1">
      <alignment horizontal="right" vertical="center"/>
    </xf>
    <xf numFmtId="0" fontId="5" fillId="4" borderId="7" xfId="0" applyFont="1" applyFill="1" applyBorder="1" applyAlignment="1">
      <alignment horizontal="right" vertical="center"/>
    </xf>
    <xf numFmtId="3" fontId="10" fillId="0" borderId="0" xfId="0" applyNumberFormat="1" applyFont="1" applyAlignment="1">
      <alignment horizontal="right" vertical="center"/>
    </xf>
    <xf numFmtId="0" fontId="10" fillId="0" borderId="0" xfId="0" applyFont="1" applyAlignment="1">
      <alignment horizontal="right" vertical="center"/>
    </xf>
    <xf numFmtId="0" fontId="3" fillId="5" borderId="10" xfId="0" applyFont="1" applyFill="1" applyBorder="1" applyAlignment="1">
      <alignment horizontal="left" vertical="center"/>
    </xf>
    <xf numFmtId="0" fontId="11" fillId="5" borderId="10" xfId="0" applyFont="1" applyFill="1" applyBorder="1" applyAlignment="1">
      <alignment horizontal="left" vertical="center"/>
    </xf>
    <xf numFmtId="0" fontId="10" fillId="0" borderId="0" xfId="0" applyFont="1" applyAlignment="1">
      <alignment horizontal="center" vertical="center"/>
    </xf>
    <xf numFmtId="0" fontId="4" fillId="0" borderId="6" xfId="0" applyFont="1" applyBorder="1" applyAlignment="1">
      <alignment vertical="center"/>
    </xf>
    <xf numFmtId="4" fontId="3" fillId="0" borderId="0" xfId="0" applyNumberFormat="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3" fontId="3" fillId="0" borderId="0" xfId="0" applyNumberFormat="1" applyFont="1" applyAlignment="1">
      <alignment horizontal="right" vertical="center"/>
    </xf>
    <xf numFmtId="0" fontId="3" fillId="0" borderId="0" xfId="0" applyFont="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wrapText="1"/>
    </xf>
    <xf numFmtId="0" fontId="4" fillId="0" borderId="0" xfId="0" applyFont="1" applyAlignment="1">
      <alignment horizontal="right" vertical="center" wrapText="1"/>
    </xf>
    <xf numFmtId="0" fontId="3" fillId="0" borderId="0" xfId="0" applyFont="1" applyAlignment="1">
      <alignment vertical="center"/>
    </xf>
    <xf numFmtId="0" fontId="3" fillId="0" borderId="6" xfId="0" applyFont="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4" xfId="0" applyFont="1" applyFill="1" applyBorder="1" applyAlignment="1">
      <alignment horizontal="right" vertical="center"/>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4" fontId="4" fillId="0" borderId="0" xfId="0" applyNumberFormat="1" applyFont="1" applyAlignment="1">
      <alignment horizontal="right" vertical="center"/>
    </xf>
    <xf numFmtId="0" fontId="42" fillId="0" borderId="0" xfId="0" applyFont="1" applyAlignment="1">
      <alignment horizontal="left" vertical="center" wrapText="1"/>
    </xf>
  </cellXfs>
  <cellStyles count="62">
    <cellStyle name=" 1" xfId="8" xr:uid="{00000000-0005-0000-0000-000000000000}"/>
    <cellStyle name="20% - Cor1" xfId="9" xr:uid="{00000000-0005-0000-0000-000001000000}"/>
    <cellStyle name="20% - Cor2" xfId="10" xr:uid="{00000000-0005-0000-0000-000002000000}"/>
    <cellStyle name="20% - Cor3" xfId="11" xr:uid="{00000000-0005-0000-0000-000003000000}"/>
    <cellStyle name="20% - Cor4" xfId="12" xr:uid="{00000000-0005-0000-0000-000004000000}"/>
    <cellStyle name="20% - Cor5" xfId="13" xr:uid="{00000000-0005-0000-0000-000005000000}"/>
    <cellStyle name="20% - Cor6" xfId="14" xr:uid="{00000000-0005-0000-0000-000006000000}"/>
    <cellStyle name="40% - Cor1" xfId="15" xr:uid="{00000000-0005-0000-0000-000007000000}"/>
    <cellStyle name="40% - Cor2" xfId="16" xr:uid="{00000000-0005-0000-0000-000008000000}"/>
    <cellStyle name="40% - Cor3" xfId="17" xr:uid="{00000000-0005-0000-0000-000009000000}"/>
    <cellStyle name="40% - Cor4" xfId="18" xr:uid="{00000000-0005-0000-0000-00000A000000}"/>
    <cellStyle name="40% - Cor5" xfId="19" xr:uid="{00000000-0005-0000-0000-00000B000000}"/>
    <cellStyle name="40% - Cor6" xfId="20" xr:uid="{00000000-0005-0000-0000-00000C000000}"/>
    <cellStyle name="60% - Cor1" xfId="21" xr:uid="{00000000-0005-0000-0000-00000D000000}"/>
    <cellStyle name="60% - Cor2" xfId="22" xr:uid="{00000000-0005-0000-0000-00000E000000}"/>
    <cellStyle name="60% - Cor3" xfId="23" xr:uid="{00000000-0005-0000-0000-00000F000000}"/>
    <cellStyle name="60% - Cor4" xfId="24" xr:uid="{00000000-0005-0000-0000-000010000000}"/>
    <cellStyle name="60% - Cor5" xfId="25" xr:uid="{00000000-0005-0000-0000-000011000000}"/>
    <cellStyle name="60% - Cor6" xfId="26" xr:uid="{00000000-0005-0000-0000-000012000000}"/>
    <cellStyle name="Cabeçalho 1" xfId="27" xr:uid="{00000000-0005-0000-0000-000013000000}"/>
    <cellStyle name="Cabeçalho 2" xfId="28" xr:uid="{00000000-0005-0000-0000-000014000000}"/>
    <cellStyle name="Cabeçalho 3" xfId="29" xr:uid="{00000000-0005-0000-0000-000015000000}"/>
    <cellStyle name="Cabeçalho 4" xfId="30" xr:uid="{00000000-0005-0000-0000-000016000000}"/>
    <cellStyle name="Cálculo" xfId="31" xr:uid="{00000000-0005-0000-0000-000017000000}"/>
    <cellStyle name="Célula Ligada" xfId="32" xr:uid="{00000000-0005-0000-0000-000018000000}"/>
    <cellStyle name="Comma" xfId="60" builtinId="3"/>
    <cellStyle name="Comma 2" xfId="33" xr:uid="{00000000-0005-0000-0000-00001A000000}"/>
    <cellStyle name="Cor1" xfId="34" xr:uid="{00000000-0005-0000-0000-00001B000000}"/>
    <cellStyle name="Cor2" xfId="35" xr:uid="{00000000-0005-0000-0000-00001C000000}"/>
    <cellStyle name="Cor3" xfId="36" xr:uid="{00000000-0005-0000-0000-00001D000000}"/>
    <cellStyle name="Cor4" xfId="37" xr:uid="{00000000-0005-0000-0000-00001E000000}"/>
    <cellStyle name="Cor5" xfId="38" xr:uid="{00000000-0005-0000-0000-00001F000000}"/>
    <cellStyle name="Cor6" xfId="39" xr:uid="{00000000-0005-0000-0000-000020000000}"/>
    <cellStyle name="Correcto" xfId="40" xr:uid="{00000000-0005-0000-0000-000021000000}"/>
    <cellStyle name="Entrada" xfId="41" xr:uid="{00000000-0005-0000-0000-000022000000}"/>
    <cellStyle name="Euro" xfId="42" xr:uid="{00000000-0005-0000-0000-000023000000}"/>
    <cellStyle name="Euro 2" xfId="61" xr:uid="{C9C2D53C-DB24-46D0-91DA-64F2419F5800}"/>
    <cellStyle name="gs]_x000d__x000a_Window=0,0,640,480, , ,3_x000d__x000a_dir1=5,7,637,250,-1,-1,1,30,201,1905,231,G:\UGRC\RB\B-DADOS\FOX-PRO\CRED-VEN\KP 2" xfId="43" xr:uid="{00000000-0005-0000-0000-000024000000}"/>
    <cellStyle name="Hyperlink" xfId="6" builtinId="8"/>
    <cellStyle name="Hyperlink 2" xfId="5" xr:uid="{00000000-0005-0000-0000-000026000000}"/>
    <cellStyle name="Incorrecto" xfId="44" xr:uid="{00000000-0005-0000-0000-000027000000}"/>
    <cellStyle name="Neutro" xfId="45" xr:uid="{00000000-0005-0000-0000-000028000000}"/>
    <cellStyle name="Normal" xfId="0" builtinId="0"/>
    <cellStyle name="Normal 17" xfId="4" xr:uid="{00000000-0005-0000-0000-00002A000000}"/>
    <cellStyle name="Normal 2" xfId="46" xr:uid="{00000000-0005-0000-0000-00002B000000}"/>
    <cellStyle name="Normal 2 2" xfId="47" xr:uid="{00000000-0005-0000-0000-00002C000000}"/>
    <cellStyle name="Normal 2 2 3" xfId="48" xr:uid="{00000000-0005-0000-0000-00002D000000}"/>
    <cellStyle name="Normal 3" xfId="49" xr:uid="{00000000-0005-0000-0000-00002E000000}"/>
    <cellStyle name="Normal 4" xfId="50" xr:uid="{00000000-0005-0000-0000-00002F000000}"/>
    <cellStyle name="Normal 7" xfId="51" xr:uid="{00000000-0005-0000-0000-000030000000}"/>
    <cellStyle name="Normal_Investor Report - Notes" xfId="7" xr:uid="{00000000-0005-0000-0000-000031000000}"/>
    <cellStyle name="Normal_Investor_Report_OH_base_campos_alt" xfId="3" xr:uid="{00000000-0005-0000-0000-000032000000}"/>
    <cellStyle name="Nota" xfId="52" xr:uid="{00000000-0005-0000-0000-000034000000}"/>
    <cellStyle name="Percent" xfId="1" builtinId="5"/>
    <cellStyle name="Percent 2" xfId="2" xr:uid="{00000000-0005-0000-0000-000036000000}"/>
    <cellStyle name="Saída" xfId="53" xr:uid="{00000000-0005-0000-0000-000037000000}"/>
    <cellStyle name="Standard 3" xfId="54" xr:uid="{00000000-0005-0000-0000-000038000000}"/>
    <cellStyle name="Texto de Aviso" xfId="55" xr:uid="{00000000-0005-0000-0000-000039000000}"/>
    <cellStyle name="Texto Explicativo" xfId="56" xr:uid="{00000000-0005-0000-0000-00003A000000}"/>
    <cellStyle name="Título" xfId="57" xr:uid="{00000000-0005-0000-0000-00003B000000}"/>
    <cellStyle name="TR_OutputData2" xfId="58" xr:uid="{00000000-0005-0000-0000-00003C000000}"/>
    <cellStyle name="Verificar Célula" xfId="59"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14.769.100.162,63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14767648323.320005</c:v>
              </c:pt>
              <c:pt idx="1">
                <c:v>14760198431.310005</c:v>
              </c:pt>
              <c:pt idx="2">
                <c:v>14746274174.810005</c:v>
              </c:pt>
              <c:pt idx="3">
                <c:v>14716251436.610004</c:v>
              </c:pt>
              <c:pt idx="4">
                <c:v>14668223729.880005</c:v>
              </c:pt>
              <c:pt idx="5">
                <c:v>14599158156.030005</c:v>
              </c:pt>
              <c:pt idx="6">
                <c:v>14498631212.690004</c:v>
              </c:pt>
              <c:pt idx="7">
                <c:v>14409489596.300005</c:v>
              </c:pt>
              <c:pt idx="8">
                <c:v>14318905353.560005</c:v>
              </c:pt>
              <c:pt idx="9">
                <c:v>14231773453.020006</c:v>
              </c:pt>
              <c:pt idx="10">
                <c:v>14134431623.860006</c:v>
              </c:pt>
              <c:pt idx="11">
                <c:v>14012915531.030006</c:v>
              </c:pt>
              <c:pt idx="12">
                <c:v>13879067542.090006</c:v>
              </c:pt>
              <c:pt idx="13">
                <c:v>13717019600.650005</c:v>
              </c:pt>
              <c:pt idx="14">
                <c:v>13519834298.700005</c:v>
              </c:pt>
              <c:pt idx="15">
                <c:v>13318475402.640005</c:v>
              </c:pt>
              <c:pt idx="16">
                <c:v>13097528770.250006</c:v>
              </c:pt>
              <c:pt idx="17">
                <c:v>12839994504.430006</c:v>
              </c:pt>
              <c:pt idx="18">
                <c:v>12492836715.590006</c:v>
              </c:pt>
              <c:pt idx="19">
                <c:v>12098561484.570005</c:v>
              </c:pt>
              <c:pt idx="20">
                <c:v>11653218743.080006</c:v>
              </c:pt>
              <c:pt idx="21">
                <c:v>11189971011.740005</c:v>
              </c:pt>
              <c:pt idx="22">
                <c:v>10716660583.500006</c:v>
              </c:pt>
              <c:pt idx="23">
                <c:v>10199381374.590006</c:v>
              </c:pt>
              <c:pt idx="24">
                <c:v>9632537271.3200073</c:v>
              </c:pt>
              <c:pt idx="25">
                <c:v>9046024688.4900074</c:v>
              </c:pt>
              <c:pt idx="26">
                <c:v>8433610908.8700066</c:v>
              </c:pt>
              <c:pt idx="27">
                <c:v>7676339297.5300064</c:v>
              </c:pt>
              <c:pt idx="28">
                <c:v>7053400154.3600073</c:v>
              </c:pt>
              <c:pt idx="29">
                <c:v>6451978290.4900074</c:v>
              </c:pt>
              <c:pt idx="30">
                <c:v>5882584408.5500078</c:v>
              </c:pt>
              <c:pt idx="31">
                <c:v>5201713916.5900078</c:v>
              </c:pt>
              <c:pt idx="32">
                <c:v>4523401157.4000072</c:v>
              </c:pt>
              <c:pt idx="33">
                <c:v>3458433770.5500059</c:v>
              </c:pt>
              <c:pt idx="34">
                <c:v>2416128024.470005</c:v>
              </c:pt>
              <c:pt idx="35">
                <c:v>1469811596.4300017</c:v>
              </c:pt>
              <c:pt idx="36">
                <c:v>793453294.58000326</c:v>
              </c:pt>
              <c:pt idx="37">
                <c:v>586543056.51000333</c:v>
              </c:pt>
              <c:pt idx="38">
                <c:v>316081754.56000352</c:v>
              </c:pt>
              <c:pt idx="39">
                <c:v>78586481.710003227</c:v>
              </c:pt>
              <c:pt idx="40">
                <c:v>23723497.350003228</c:v>
              </c:pt>
              <c:pt idx="41">
                <c:v>10283332.450003222</c:v>
              </c:pt>
              <c:pt idx="42">
                <c:v>2349599.2900032206</c:v>
              </c:pt>
              <c:pt idx="43">
                <c:v>1102570.2200032207</c:v>
              </c:pt>
              <c:pt idx="44">
                <c:v>623739.46000322071</c:v>
              </c:pt>
              <c:pt idx="45">
                <c:v>147652.02000322071</c:v>
              </c:pt>
              <c:pt idx="46">
                <c:v>3.2207171898335218E-6</c:v>
              </c:pt>
            </c:numLit>
          </c:val>
          <c:extLst>
            <c:ext xmlns:c16="http://schemas.microsoft.com/office/drawing/2014/chart" uri="{C3380CC4-5D6E-409C-BE32-E72D297353CC}">
              <c16:uniqueId val="{00000000-E267-460B-9E2C-1D9461CDE2E7}"/>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1451839.3100000003</c:v>
              </c:pt>
              <c:pt idx="1">
                <c:v>7449892.0100000035</c:v>
              </c:pt>
              <c:pt idx="2">
                <c:v>13924256.500000007</c:v>
              </c:pt>
              <c:pt idx="3">
                <c:v>30022738.20000004</c:v>
              </c:pt>
              <c:pt idx="4">
                <c:v>48027706.730000012</c:v>
              </c:pt>
              <c:pt idx="5">
                <c:v>69065573.849999875</c:v>
              </c:pt>
              <c:pt idx="6">
                <c:v>100526943.34000003</c:v>
              </c:pt>
              <c:pt idx="7">
                <c:v>89141616.389999941</c:v>
              </c:pt>
              <c:pt idx="8">
                <c:v>90584242.740000159</c:v>
              </c:pt>
              <c:pt idx="9">
                <c:v>87131900.539999872</c:v>
              </c:pt>
              <c:pt idx="10">
                <c:v>97341829.160000309</c:v>
              </c:pt>
              <c:pt idx="11">
                <c:v>121516092.82999997</c:v>
              </c:pt>
              <c:pt idx="12">
                <c:v>133847988.94000027</c:v>
              </c:pt>
              <c:pt idx="13">
                <c:v>162047941.43999961</c:v>
              </c:pt>
              <c:pt idx="14">
                <c:v>197185301.95000008</c:v>
              </c:pt>
              <c:pt idx="15">
                <c:v>201358896.06000024</c:v>
              </c:pt>
              <c:pt idx="16">
                <c:v>220946632.38999981</c:v>
              </c:pt>
              <c:pt idx="17">
                <c:v>257534265.82000035</c:v>
              </c:pt>
              <c:pt idx="18">
                <c:v>347157788.83999979</c:v>
              </c:pt>
              <c:pt idx="19">
                <c:v>394275231.02000052</c:v>
              </c:pt>
              <c:pt idx="20">
                <c:v>445342741.48999989</c:v>
              </c:pt>
              <c:pt idx="21">
                <c:v>463247731.3399995</c:v>
              </c:pt>
              <c:pt idx="22">
                <c:v>473310428.23999894</c:v>
              </c:pt>
              <c:pt idx="23">
                <c:v>517279208.90999997</c:v>
              </c:pt>
              <c:pt idx="24">
                <c:v>566844103.26999927</c:v>
              </c:pt>
              <c:pt idx="25">
                <c:v>586512582.8300004</c:v>
              </c:pt>
              <c:pt idx="26">
                <c:v>612413779.62000132</c:v>
              </c:pt>
              <c:pt idx="27">
                <c:v>757271611.34000063</c:v>
              </c:pt>
              <c:pt idx="28">
                <c:v>622939143.16999948</c:v>
              </c:pt>
              <c:pt idx="29">
                <c:v>601421863.86999977</c:v>
              </c:pt>
              <c:pt idx="30">
                <c:v>569393881.93999994</c:v>
              </c:pt>
              <c:pt idx="31">
                <c:v>680870491.95999992</c:v>
              </c:pt>
              <c:pt idx="32">
                <c:v>678312759.19000041</c:v>
              </c:pt>
              <c:pt idx="33">
                <c:v>1064967386.8500011</c:v>
              </c:pt>
              <c:pt idx="34">
                <c:v>1042305746.080001</c:v>
              </c:pt>
              <c:pt idx="35">
                <c:v>946316428.04000342</c:v>
              </c:pt>
              <c:pt idx="36">
                <c:v>676358301.84999847</c:v>
              </c:pt>
              <c:pt idx="37">
                <c:v>206910238.06999999</c:v>
              </c:pt>
              <c:pt idx="38">
                <c:v>270461301.94999981</c:v>
              </c:pt>
              <c:pt idx="39">
                <c:v>237495272.85000029</c:v>
              </c:pt>
              <c:pt idx="40">
                <c:v>54862984.359999999</c:v>
              </c:pt>
              <c:pt idx="41">
                <c:v>13440164.900000006</c:v>
              </c:pt>
              <c:pt idx="42">
                <c:v>7933733.1600000011</c:v>
              </c:pt>
              <c:pt idx="43">
                <c:v>1247029.0699999998</c:v>
              </c:pt>
              <c:pt idx="44">
                <c:v>478830.76</c:v>
              </c:pt>
              <c:pt idx="45">
                <c:v>476087.44</c:v>
              </c:pt>
              <c:pt idx="46">
                <c:v>147652.01999999999</c:v>
              </c:pt>
            </c:numLit>
          </c:val>
          <c:extLst>
            <c:ext xmlns:c16="http://schemas.microsoft.com/office/drawing/2014/chart" uri="{C3380CC4-5D6E-409C-BE32-E72D297353CC}">
              <c16:uniqueId val="{00000001-E267-460B-9E2C-1D9461CDE2E7}"/>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14.769.100.162,63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14767648323.320005</c:v>
              </c:pt>
              <c:pt idx="1">
                <c:v>14760198431.310005</c:v>
              </c:pt>
              <c:pt idx="2">
                <c:v>14746274174.810005</c:v>
              </c:pt>
              <c:pt idx="3">
                <c:v>14716251436.610004</c:v>
              </c:pt>
              <c:pt idx="4">
                <c:v>14668223729.880005</c:v>
              </c:pt>
              <c:pt idx="5">
                <c:v>14599158156.030005</c:v>
              </c:pt>
              <c:pt idx="6">
                <c:v>14498631212.690004</c:v>
              </c:pt>
              <c:pt idx="7">
                <c:v>14409489596.300005</c:v>
              </c:pt>
              <c:pt idx="8">
                <c:v>14318905353.560005</c:v>
              </c:pt>
              <c:pt idx="9">
                <c:v>14231773453.020006</c:v>
              </c:pt>
              <c:pt idx="10">
                <c:v>14134431623.860006</c:v>
              </c:pt>
              <c:pt idx="11">
                <c:v>14012915531.030006</c:v>
              </c:pt>
              <c:pt idx="12">
                <c:v>13879067542.090006</c:v>
              </c:pt>
              <c:pt idx="13">
                <c:v>13717019600.650005</c:v>
              </c:pt>
              <c:pt idx="14">
                <c:v>13519834298.700005</c:v>
              </c:pt>
              <c:pt idx="15">
                <c:v>13318475402.640005</c:v>
              </c:pt>
              <c:pt idx="16">
                <c:v>13097528770.250006</c:v>
              </c:pt>
              <c:pt idx="17">
                <c:v>12839994504.430006</c:v>
              </c:pt>
              <c:pt idx="18">
                <c:v>12492836715.590006</c:v>
              </c:pt>
              <c:pt idx="19">
                <c:v>12098561484.570005</c:v>
              </c:pt>
              <c:pt idx="20">
                <c:v>11653218743.080006</c:v>
              </c:pt>
              <c:pt idx="21">
                <c:v>11189971011.740005</c:v>
              </c:pt>
              <c:pt idx="22">
                <c:v>10716660583.500006</c:v>
              </c:pt>
              <c:pt idx="23">
                <c:v>10199381374.590006</c:v>
              </c:pt>
              <c:pt idx="24">
                <c:v>9632537271.3200073</c:v>
              </c:pt>
              <c:pt idx="25">
                <c:v>9046024688.4900074</c:v>
              </c:pt>
              <c:pt idx="26">
                <c:v>8433610908.8700066</c:v>
              </c:pt>
              <c:pt idx="27">
                <c:v>7676339297.5300064</c:v>
              </c:pt>
              <c:pt idx="28">
                <c:v>7053400154.3600073</c:v>
              </c:pt>
              <c:pt idx="29">
                <c:v>6451978290.4900074</c:v>
              </c:pt>
              <c:pt idx="30">
                <c:v>5882584408.5500078</c:v>
              </c:pt>
              <c:pt idx="31">
                <c:v>5201713916.5900078</c:v>
              </c:pt>
              <c:pt idx="32">
                <c:v>4523401157.4000072</c:v>
              </c:pt>
              <c:pt idx="33">
                <c:v>3458433770.5500059</c:v>
              </c:pt>
              <c:pt idx="34">
                <c:v>2416128024.470005</c:v>
              </c:pt>
              <c:pt idx="35">
                <c:v>1469811596.4300017</c:v>
              </c:pt>
              <c:pt idx="36">
                <c:v>793453294.58000326</c:v>
              </c:pt>
              <c:pt idx="37">
                <c:v>586543056.51000333</c:v>
              </c:pt>
              <c:pt idx="38">
                <c:v>316081754.56000352</c:v>
              </c:pt>
              <c:pt idx="39">
                <c:v>78586481.710003227</c:v>
              </c:pt>
              <c:pt idx="40">
                <c:v>23723497.350003228</c:v>
              </c:pt>
              <c:pt idx="41">
                <c:v>10283332.450003222</c:v>
              </c:pt>
              <c:pt idx="42">
                <c:v>2349599.2900032206</c:v>
              </c:pt>
              <c:pt idx="43">
                <c:v>1102570.2200032207</c:v>
              </c:pt>
              <c:pt idx="44">
                <c:v>623739.46000322071</c:v>
              </c:pt>
              <c:pt idx="45">
                <c:v>147652.02000322071</c:v>
              </c:pt>
              <c:pt idx="46">
                <c:v>3.2207171898335218E-6</c:v>
              </c:pt>
            </c:numLit>
          </c:val>
          <c:extLst>
            <c:ext xmlns:c16="http://schemas.microsoft.com/office/drawing/2014/chart" uri="{C3380CC4-5D6E-409C-BE32-E72D297353CC}">
              <c16:uniqueId val="{00000000-3D4F-4104-A757-114DB6266A84}"/>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1451839.3100000003</c:v>
              </c:pt>
              <c:pt idx="1">
                <c:v>7449892.0100000035</c:v>
              </c:pt>
              <c:pt idx="2">
                <c:v>13924256.500000007</c:v>
              </c:pt>
              <c:pt idx="3">
                <c:v>30022738.20000004</c:v>
              </c:pt>
              <c:pt idx="4">
                <c:v>48027706.730000012</c:v>
              </c:pt>
              <c:pt idx="5">
                <c:v>69065573.849999875</c:v>
              </c:pt>
              <c:pt idx="6">
                <c:v>100526943.34000003</c:v>
              </c:pt>
              <c:pt idx="7">
                <c:v>89141616.389999941</c:v>
              </c:pt>
              <c:pt idx="8">
                <c:v>90584242.740000159</c:v>
              </c:pt>
              <c:pt idx="9">
                <c:v>87131900.539999872</c:v>
              </c:pt>
              <c:pt idx="10">
                <c:v>97341829.160000309</c:v>
              </c:pt>
              <c:pt idx="11">
                <c:v>121516092.82999997</c:v>
              </c:pt>
              <c:pt idx="12">
                <c:v>133847988.94000027</c:v>
              </c:pt>
              <c:pt idx="13">
                <c:v>162047941.43999961</c:v>
              </c:pt>
              <c:pt idx="14">
                <c:v>197185301.95000008</c:v>
              </c:pt>
              <c:pt idx="15">
                <c:v>201358896.06000024</c:v>
              </c:pt>
              <c:pt idx="16">
                <c:v>220946632.38999981</c:v>
              </c:pt>
              <c:pt idx="17">
                <c:v>257534265.82000035</c:v>
              </c:pt>
              <c:pt idx="18">
                <c:v>347157788.83999979</c:v>
              </c:pt>
              <c:pt idx="19">
                <c:v>394275231.02000052</c:v>
              </c:pt>
              <c:pt idx="20">
                <c:v>445342741.48999989</c:v>
              </c:pt>
              <c:pt idx="21">
                <c:v>463247731.3399995</c:v>
              </c:pt>
              <c:pt idx="22">
                <c:v>473310428.23999894</c:v>
              </c:pt>
              <c:pt idx="23">
                <c:v>517279208.90999997</c:v>
              </c:pt>
              <c:pt idx="24">
                <c:v>566844103.26999927</c:v>
              </c:pt>
              <c:pt idx="25">
                <c:v>586512582.8300004</c:v>
              </c:pt>
              <c:pt idx="26">
                <c:v>612413779.62000132</c:v>
              </c:pt>
              <c:pt idx="27">
                <c:v>757271611.34000063</c:v>
              </c:pt>
              <c:pt idx="28">
                <c:v>622939143.16999948</c:v>
              </c:pt>
              <c:pt idx="29">
                <c:v>601421863.86999977</c:v>
              </c:pt>
              <c:pt idx="30">
                <c:v>569393881.93999994</c:v>
              </c:pt>
              <c:pt idx="31">
                <c:v>680870491.95999992</c:v>
              </c:pt>
              <c:pt idx="32">
                <c:v>678312759.19000041</c:v>
              </c:pt>
              <c:pt idx="33">
                <c:v>1064967386.8500011</c:v>
              </c:pt>
              <c:pt idx="34">
                <c:v>1042305746.080001</c:v>
              </c:pt>
              <c:pt idx="35">
                <c:v>946316428.04000342</c:v>
              </c:pt>
              <c:pt idx="36">
                <c:v>676358301.84999847</c:v>
              </c:pt>
              <c:pt idx="37">
                <c:v>206910238.06999999</c:v>
              </c:pt>
              <c:pt idx="38">
                <c:v>270461301.94999981</c:v>
              </c:pt>
              <c:pt idx="39">
                <c:v>237495272.85000029</c:v>
              </c:pt>
              <c:pt idx="40">
                <c:v>54862984.359999999</c:v>
              </c:pt>
              <c:pt idx="41">
                <c:v>13440164.900000006</c:v>
              </c:pt>
              <c:pt idx="42">
                <c:v>7933733.1600000011</c:v>
              </c:pt>
              <c:pt idx="43">
                <c:v>1247029.0699999998</c:v>
              </c:pt>
              <c:pt idx="44">
                <c:v>478830.76</c:v>
              </c:pt>
              <c:pt idx="45">
                <c:v>476087.44</c:v>
              </c:pt>
              <c:pt idx="46">
                <c:v>147652.01999999999</c:v>
              </c:pt>
            </c:numLit>
          </c:val>
          <c:extLst>
            <c:ext xmlns:c16="http://schemas.microsoft.com/office/drawing/2014/chart" uri="{C3380CC4-5D6E-409C-BE32-E72D297353CC}">
              <c16:uniqueId val="{00000001-3D4F-4104-A757-114DB6266A84}"/>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95253</xdr:colOff>
      <xdr:row>164</xdr:row>
      <xdr:rowOff>42331</xdr:rowOff>
    </xdr:from>
    <xdr:to>
      <xdr:col>8</xdr:col>
      <xdr:colOff>370418</xdr:colOff>
      <xdr:row>182</xdr:row>
      <xdr:rowOff>84667</xdr:rowOff>
    </xdr:to>
    <xdr:graphicFrame macro="">
      <xdr:nvGraphicFramePr>
        <xdr:cNvPr id="2" name="Chart 1">
          <a:extLst>
            <a:ext uri="{FF2B5EF4-FFF2-40B4-BE49-F238E27FC236}">
              <a16:creationId xmlns:a16="http://schemas.microsoft.com/office/drawing/2014/main" id="{EED9A9F0-05DA-4462-A20E-B35EE754F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95253</xdr:colOff>
      <xdr:row>163</xdr:row>
      <xdr:rowOff>42331</xdr:rowOff>
    </xdr:from>
    <xdr:to>
      <xdr:col>8</xdr:col>
      <xdr:colOff>220134</xdr:colOff>
      <xdr:row>180</xdr:row>
      <xdr:rowOff>93133</xdr:rowOff>
    </xdr:to>
    <xdr:graphicFrame macro="">
      <xdr:nvGraphicFramePr>
        <xdr:cNvPr id="4" name="Chart 3">
          <a:extLst>
            <a:ext uri="{FF2B5EF4-FFF2-40B4-BE49-F238E27FC236}">
              <a16:creationId xmlns:a16="http://schemas.microsoft.com/office/drawing/2014/main" id="{67F05F45-6741-4C38-A736-BA6EF574D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7" Type="http://schemas.openxmlformats.org/officeDocument/2006/relationships/vmlDrawing" Target="../drawings/vmlDrawing1.vm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antander.pt/institucional/investor-relations/santander-totta-sa/emissao-de-divid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7" Type="http://schemas.openxmlformats.org/officeDocument/2006/relationships/vmlDrawing" Target="../drawings/vmlDrawing2.vm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antander.pt/institucional/investor-relations/santander-totta-sa/emissao-de-divi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0ECE-534E-46FE-864D-50AEACB5FF7E}">
  <sheetPr codeName="Sheet1">
    <pageSetUpPr fitToPage="1"/>
  </sheetPr>
  <dimension ref="B1:S247"/>
  <sheetViews>
    <sheetView showGridLines="0" zoomScale="90" zoomScaleNormal="90" zoomScaleSheetLayoutView="90" workbookViewId="0">
      <selection activeCell="B16" sqref="B16:J36"/>
    </sheetView>
  </sheetViews>
  <sheetFormatPr defaultColWidth="9.109375" defaultRowHeight="15" x14ac:dyDescent="0.4"/>
  <cols>
    <col min="1" max="1" width="2.88671875" style="4" customWidth="1"/>
    <col min="2" max="2" width="55.109375" style="4" bestFit="1" customWidth="1"/>
    <col min="3" max="3" width="15" style="4" customWidth="1"/>
    <col min="4" max="5" width="16" style="4" customWidth="1"/>
    <col min="6" max="6" width="17" style="4" customWidth="1"/>
    <col min="7" max="7" width="19.88671875" style="4" customWidth="1"/>
    <col min="8" max="8" width="16" style="4" customWidth="1"/>
    <col min="9" max="9" width="19.5546875" style="4" customWidth="1"/>
    <col min="10" max="10" width="19" style="4" customWidth="1"/>
    <col min="11" max="11" width="18.109375" style="136" bestFit="1" customWidth="1"/>
    <col min="12" max="12" width="11.88671875" style="4" bestFit="1" customWidth="1"/>
    <col min="13" max="13" width="9.109375" style="4"/>
    <col min="14" max="14" width="9.109375" style="4" customWidth="1"/>
    <col min="15" max="15" width="9.5546875" style="4" bestFit="1" customWidth="1"/>
    <col min="16" max="16384" width="9.109375" style="4"/>
  </cols>
  <sheetData>
    <row r="1" spans="2:19" x14ac:dyDescent="0.4">
      <c r="J1" s="12"/>
      <c r="K1" s="136" t="s">
        <v>197</v>
      </c>
    </row>
    <row r="2" spans="2:19" x14ac:dyDescent="0.4">
      <c r="J2" s="12"/>
    </row>
    <row r="3" spans="2:19" x14ac:dyDescent="0.4">
      <c r="J3" s="12"/>
    </row>
    <row r="4" spans="2:19" ht="12" customHeight="1" x14ac:dyDescent="0.4">
      <c r="B4" s="1"/>
      <c r="C4" s="1"/>
      <c r="D4" s="1"/>
      <c r="E4" s="1"/>
      <c r="F4" s="1"/>
      <c r="G4" s="1"/>
      <c r="H4" s="2"/>
      <c r="I4" s="2" t="s">
        <v>0</v>
      </c>
      <c r="J4" s="162">
        <f ca="1">+WORKDAY(TODAY(),-1)</f>
        <v>46125</v>
      </c>
    </row>
    <row r="5" spans="2:19" ht="15" customHeight="1" x14ac:dyDescent="0.4">
      <c r="B5" s="1"/>
      <c r="C5" s="1"/>
      <c r="D5" s="1"/>
      <c r="E5" s="1"/>
      <c r="F5" s="1"/>
      <c r="G5" s="1"/>
      <c r="H5" s="2"/>
      <c r="I5" s="2" t="s">
        <v>1</v>
      </c>
      <c r="J5" s="119" t="s">
        <v>2</v>
      </c>
      <c r="K5" s="153"/>
      <c r="L5" s="148"/>
      <c r="M5" s="148"/>
      <c r="N5" s="148"/>
      <c r="O5" s="148"/>
      <c r="P5" s="148"/>
      <c r="Q5" s="148"/>
      <c r="R5" s="148"/>
      <c r="S5" s="148"/>
    </row>
    <row r="6" spans="2:19" ht="15" customHeight="1" x14ac:dyDescent="0.4">
      <c r="B6" s="5"/>
      <c r="C6" s="5"/>
      <c r="D6" s="5"/>
      <c r="E6" s="5"/>
      <c r="F6" s="5"/>
      <c r="G6" s="5"/>
      <c r="H6" s="6"/>
      <c r="I6" s="6"/>
      <c r="J6" s="7"/>
      <c r="K6" s="166"/>
      <c r="L6" s="166"/>
      <c r="M6" s="166"/>
      <c r="N6" s="166"/>
      <c r="O6" s="166"/>
      <c r="P6" s="166"/>
      <c r="Q6" s="166"/>
      <c r="R6" s="166"/>
      <c r="S6" s="166"/>
    </row>
    <row r="7" spans="2:19" ht="15" customHeight="1" x14ac:dyDescent="0.4">
      <c r="B7" s="8" t="s">
        <v>3</v>
      </c>
      <c r="C7" s="195" t="s">
        <v>4</v>
      </c>
      <c r="D7" s="195"/>
      <c r="E7" s="195"/>
      <c r="F7" s="195"/>
      <c r="G7" s="196" t="s">
        <v>5</v>
      </c>
      <c r="H7" s="195"/>
      <c r="I7" s="195"/>
      <c r="J7" s="195"/>
      <c r="K7" s="166"/>
      <c r="L7" s="166"/>
      <c r="M7" s="166"/>
      <c r="N7" s="166"/>
      <c r="O7" s="166"/>
      <c r="P7" s="166"/>
      <c r="Q7" s="166"/>
      <c r="R7" s="166"/>
      <c r="S7" s="166"/>
    </row>
    <row r="8" spans="2:19" ht="15" customHeight="1" x14ac:dyDescent="0.4">
      <c r="B8" s="9"/>
      <c r="C8" s="73" t="s">
        <v>6</v>
      </c>
      <c r="D8" s="73" t="s">
        <v>7</v>
      </c>
      <c r="E8" s="73" t="s">
        <v>8</v>
      </c>
      <c r="F8" s="73" t="s">
        <v>9</v>
      </c>
      <c r="G8" s="73" t="s">
        <v>6</v>
      </c>
      <c r="H8" s="73" t="s">
        <v>7</v>
      </c>
      <c r="I8" s="73" t="s">
        <v>8</v>
      </c>
      <c r="J8" s="73" t="s">
        <v>9</v>
      </c>
    </row>
    <row r="9" spans="2:19" s="12" customFormat="1" ht="15" customHeight="1" x14ac:dyDescent="0.4">
      <c r="B9" s="11" t="s">
        <v>10</v>
      </c>
      <c r="C9" s="135" t="s">
        <v>230</v>
      </c>
      <c r="D9" s="135" t="s">
        <v>11</v>
      </c>
      <c r="E9" s="135" t="s">
        <v>11</v>
      </c>
      <c r="F9" s="135" t="s">
        <v>231</v>
      </c>
      <c r="G9" s="135" t="s">
        <v>11</v>
      </c>
      <c r="H9" s="135" t="s">
        <v>11</v>
      </c>
      <c r="I9" s="135" t="s">
        <v>11</v>
      </c>
      <c r="J9" s="135" t="s">
        <v>11</v>
      </c>
      <c r="K9" s="136"/>
      <c r="L9" s="4"/>
      <c r="N9" s="4"/>
    </row>
    <row r="10" spans="2:19" s="12" customFormat="1" ht="15" customHeight="1" x14ac:dyDescent="0.4">
      <c r="B10" s="11" t="s">
        <v>12</v>
      </c>
      <c r="C10" s="119" t="s">
        <v>232</v>
      </c>
      <c r="D10" s="119" t="s">
        <v>233</v>
      </c>
      <c r="E10" s="119" t="s">
        <v>233</v>
      </c>
      <c r="F10" s="135" t="s">
        <v>233</v>
      </c>
      <c r="G10" s="119" t="s">
        <v>234</v>
      </c>
      <c r="H10" s="119" t="s">
        <v>235</v>
      </c>
      <c r="I10" s="119" t="s">
        <v>236</v>
      </c>
      <c r="J10" s="119" t="s">
        <v>237</v>
      </c>
      <c r="K10" s="136"/>
      <c r="L10" s="4"/>
      <c r="N10" s="4"/>
    </row>
    <row r="11" spans="2:19" s="12" customFormat="1" ht="15" customHeight="1" thickBot="1" x14ac:dyDescent="0.45">
      <c r="B11" s="13" t="s">
        <v>13</v>
      </c>
      <c r="C11" s="112" t="s">
        <v>238</v>
      </c>
      <c r="D11" s="112" t="s">
        <v>239</v>
      </c>
      <c r="E11" s="112" t="s">
        <v>233</v>
      </c>
      <c r="F11" s="112" t="s">
        <v>240</v>
      </c>
      <c r="G11" s="112" t="s">
        <v>241</v>
      </c>
      <c r="H11" s="112" t="s">
        <v>235</v>
      </c>
      <c r="I11" s="112" t="s">
        <v>242</v>
      </c>
      <c r="J11" s="112" t="s">
        <v>243</v>
      </c>
      <c r="K11" s="136"/>
      <c r="L11" s="4"/>
      <c r="N11" s="4"/>
    </row>
    <row r="12" spans="2:19" s="12" customFormat="1" ht="15" customHeight="1" x14ac:dyDescent="0.4">
      <c r="B12" s="14" t="s">
        <v>14</v>
      </c>
      <c r="J12" s="3"/>
      <c r="K12" s="136"/>
      <c r="L12" s="4"/>
      <c r="N12" s="4"/>
    </row>
    <row r="13" spans="2:19" ht="15" customHeight="1" x14ac:dyDescent="0.4">
      <c r="B13" s="8" t="s">
        <v>15</v>
      </c>
      <c r="C13" s="15" t="s">
        <v>16</v>
      </c>
      <c r="D13" s="16" t="s">
        <v>17</v>
      </c>
      <c r="E13" s="17" t="s">
        <v>18</v>
      </c>
      <c r="F13" s="17" t="s">
        <v>19</v>
      </c>
      <c r="G13" s="178" t="s">
        <v>20</v>
      </c>
      <c r="H13" s="177"/>
      <c r="I13" s="178" t="s">
        <v>21</v>
      </c>
      <c r="J13" s="177"/>
    </row>
    <row r="14" spans="2:19" s="12" customFormat="1" ht="15" customHeight="1" x14ac:dyDescent="0.4">
      <c r="B14" s="18" t="s">
        <v>22</v>
      </c>
      <c r="C14" s="19"/>
      <c r="D14" s="19"/>
      <c r="E14" s="20"/>
      <c r="F14" s="20"/>
      <c r="G14" s="19"/>
      <c r="H14" s="133">
        <f ca="1">+SUMPRODUCT(H17:H37,J17:J37)/J14</f>
        <v>3.1297649484554939</v>
      </c>
      <c r="I14" s="4"/>
      <c r="J14" s="134">
        <f>+SUM(J15:J37)</f>
        <v>11981400000</v>
      </c>
      <c r="K14" s="136" t="b">
        <v>1</v>
      </c>
      <c r="L14" s="4" t="s">
        <v>199</v>
      </c>
      <c r="N14" s="4"/>
    </row>
    <row r="15" spans="2:19" s="12" customFormat="1" ht="15" customHeight="1" x14ac:dyDescent="0.4">
      <c r="B15" s="18"/>
      <c r="C15" s="20"/>
      <c r="D15" s="20"/>
      <c r="E15" s="20"/>
      <c r="F15" s="20"/>
      <c r="G15" s="20"/>
      <c r="H15" s="118"/>
      <c r="I15" s="118"/>
      <c r="J15" s="116"/>
      <c r="K15" s="136" t="b">
        <v>0</v>
      </c>
      <c r="L15" s="4"/>
      <c r="N15" s="146" t="s">
        <v>201</v>
      </c>
    </row>
    <row r="16" spans="2:19" s="12" customFormat="1" ht="15" customHeight="1" x14ac:dyDescent="0.4">
      <c r="B16" s="21" t="s">
        <v>23</v>
      </c>
      <c r="C16" s="20"/>
      <c r="D16" s="20"/>
      <c r="E16" s="165"/>
      <c r="F16" s="165"/>
      <c r="G16" s="113"/>
      <c r="H16" s="118"/>
      <c r="I16" s="116"/>
      <c r="J16" s="116"/>
      <c r="K16" s="136"/>
      <c r="L16" s="4"/>
      <c r="N16" s="4"/>
    </row>
    <row r="17" spans="2:14" s="12" customFormat="1" ht="15" customHeight="1" x14ac:dyDescent="0.4">
      <c r="B17" s="22" t="s">
        <v>198</v>
      </c>
      <c r="C17" s="163">
        <v>43004</v>
      </c>
      <c r="D17" s="163" t="s">
        <v>79</v>
      </c>
      <c r="E17" s="163">
        <v>46656</v>
      </c>
      <c r="F17" s="163">
        <v>47022</v>
      </c>
      <c r="G17" s="4"/>
      <c r="H17" s="164">
        <f t="shared" ref="H17:H19" ca="1" si="0">+(E17-$J$4)/365</f>
        <v>1.4547945205479451</v>
      </c>
      <c r="I17" s="23"/>
      <c r="J17" s="114">
        <v>1000000000</v>
      </c>
      <c r="K17" s="136"/>
      <c r="L17" s="4"/>
      <c r="N17" s="4"/>
    </row>
    <row r="18" spans="2:14" s="12" customFormat="1" ht="15" customHeight="1" x14ac:dyDescent="0.4">
      <c r="B18" s="22" t="s">
        <v>210</v>
      </c>
      <c r="C18" s="163">
        <v>45035</v>
      </c>
      <c r="D18" s="163" t="s">
        <v>79</v>
      </c>
      <c r="E18" s="163">
        <v>46862</v>
      </c>
      <c r="F18" s="163">
        <v>47227</v>
      </c>
      <c r="G18" s="113"/>
      <c r="H18" s="164">
        <f t="shared" ca="1" si="0"/>
        <v>2.0191780821917806</v>
      </c>
      <c r="I18" s="23"/>
      <c r="J18" s="114">
        <v>750000000</v>
      </c>
      <c r="K18" s="136"/>
      <c r="L18" s="4"/>
      <c r="N18" s="4"/>
    </row>
    <row r="19" spans="2:14" s="12" customFormat="1" ht="15" customHeight="1" x14ac:dyDescent="0.4">
      <c r="B19" s="22" t="s">
        <v>217</v>
      </c>
      <c r="C19" s="163">
        <v>45180</v>
      </c>
      <c r="D19" s="163" t="s">
        <v>79</v>
      </c>
      <c r="E19" s="163">
        <v>46276</v>
      </c>
      <c r="F19" s="163">
        <v>46641</v>
      </c>
      <c r="G19" s="113"/>
      <c r="H19" s="164">
        <f t="shared" ca="1" si="0"/>
        <v>0.41369863013698632</v>
      </c>
      <c r="I19" s="23"/>
      <c r="J19" s="114">
        <v>850000000</v>
      </c>
      <c r="K19" s="136"/>
      <c r="L19" s="4"/>
      <c r="N19" s="4"/>
    </row>
    <row r="20" spans="2:14" s="12" customFormat="1" ht="15" customHeight="1" x14ac:dyDescent="0.4">
      <c r="B20" s="22" t="s">
        <v>221</v>
      </c>
      <c r="C20" s="163">
        <v>45337</v>
      </c>
      <c r="D20" s="163" t="s">
        <v>79</v>
      </c>
      <c r="E20" s="163">
        <v>47894</v>
      </c>
      <c r="F20" s="163">
        <v>48259</v>
      </c>
      <c r="G20" s="113"/>
      <c r="H20" s="164">
        <f ca="1">+(E20-$J$4)/365</f>
        <v>4.8465753424657532</v>
      </c>
      <c r="I20" s="23"/>
      <c r="J20" s="114">
        <v>1000000000</v>
      </c>
      <c r="K20" s="136"/>
      <c r="L20" s="4"/>
      <c r="N20" s="4"/>
    </row>
    <row r="21" spans="2:14" s="12" customFormat="1" ht="15" customHeight="1" x14ac:dyDescent="0.4">
      <c r="B21" s="22" t="s">
        <v>227</v>
      </c>
      <c r="C21" s="163">
        <v>45707</v>
      </c>
      <c r="D21" s="163" t="s">
        <v>79</v>
      </c>
      <c r="E21" s="163">
        <v>47533</v>
      </c>
      <c r="F21" s="163">
        <v>47898</v>
      </c>
      <c r="G21" s="113"/>
      <c r="H21" s="164">
        <v>5</v>
      </c>
      <c r="I21" s="23"/>
      <c r="J21" s="114">
        <v>500000000</v>
      </c>
      <c r="K21" s="136"/>
      <c r="L21" s="4"/>
      <c r="N21" s="4"/>
    </row>
    <row r="22" spans="2:14" s="12" customFormat="1" ht="15" customHeight="1" x14ac:dyDescent="0.4">
      <c r="B22" s="21" t="s">
        <v>24</v>
      </c>
      <c r="C22" s="163"/>
      <c r="D22" s="163"/>
      <c r="E22" s="163"/>
      <c r="F22" s="163"/>
      <c r="G22" s="165"/>
      <c r="H22" s="23"/>
      <c r="I22" s="23"/>
      <c r="J22" s="114"/>
      <c r="K22" s="136"/>
      <c r="L22" s="4"/>
      <c r="N22" s="4"/>
    </row>
    <row r="23" spans="2:14" s="12" customFormat="1" ht="15" customHeight="1" x14ac:dyDescent="0.4">
      <c r="B23" s="22" t="s">
        <v>211</v>
      </c>
      <c r="C23" s="163">
        <v>43076</v>
      </c>
      <c r="D23" s="163" t="s">
        <v>79</v>
      </c>
      <c r="E23" s="163">
        <v>46728</v>
      </c>
      <c r="F23" s="163">
        <v>47094</v>
      </c>
      <c r="G23" s="113"/>
      <c r="H23" s="164">
        <f ca="1">+(E23-$J$4)/365</f>
        <v>1.6520547945205479</v>
      </c>
      <c r="I23" s="23"/>
      <c r="J23" s="117">
        <v>750000000</v>
      </c>
      <c r="K23" s="136"/>
      <c r="L23" s="4"/>
      <c r="N23" s="4"/>
    </row>
    <row r="24" spans="2:14" s="12" customFormat="1" ht="15" customHeight="1" x14ac:dyDescent="0.4">
      <c r="B24" s="22" t="s">
        <v>212</v>
      </c>
      <c r="C24" s="163">
        <v>42835</v>
      </c>
      <c r="D24" s="163" t="s">
        <v>79</v>
      </c>
      <c r="E24" s="163">
        <v>46487</v>
      </c>
      <c r="F24" s="163">
        <v>46853</v>
      </c>
      <c r="G24" s="113"/>
      <c r="H24" s="164">
        <f t="shared" ref="H24:H25" ca="1" si="1">+(E24-$J$4)/365</f>
        <v>0.99178082191780825</v>
      </c>
      <c r="I24" s="23"/>
      <c r="J24" s="117">
        <v>1000000000</v>
      </c>
      <c r="K24" s="136"/>
      <c r="L24" s="4"/>
      <c r="N24" s="4"/>
    </row>
    <row r="25" spans="2:14" s="12" customFormat="1" ht="15" customHeight="1" x14ac:dyDescent="0.4">
      <c r="B25" s="22" t="s">
        <v>213</v>
      </c>
      <c r="C25" s="163">
        <v>43651</v>
      </c>
      <c r="D25" s="163" t="s">
        <v>79</v>
      </c>
      <c r="E25" s="163">
        <v>47304</v>
      </c>
      <c r="F25" s="163">
        <v>47669</v>
      </c>
      <c r="G25" s="113"/>
      <c r="H25" s="164">
        <f t="shared" ca="1" si="1"/>
        <v>3.2301369863013698</v>
      </c>
      <c r="I25" s="23"/>
      <c r="J25" s="117">
        <v>1100000000</v>
      </c>
      <c r="K25" s="136"/>
      <c r="L25" s="4"/>
      <c r="N25" s="4"/>
    </row>
    <row r="26" spans="2:14" s="12" customFormat="1" ht="15" customHeight="1" x14ac:dyDescent="0.4">
      <c r="B26" s="22" t="s">
        <v>226</v>
      </c>
      <c r="C26" s="163">
        <v>45684</v>
      </c>
      <c r="D26" s="163" t="s">
        <v>79</v>
      </c>
      <c r="E26" s="163">
        <v>48240</v>
      </c>
      <c r="F26" s="163">
        <v>48606</v>
      </c>
      <c r="G26" s="113"/>
      <c r="H26" s="164">
        <v>7.0767123287671234</v>
      </c>
      <c r="I26" s="23"/>
      <c r="J26" s="117">
        <v>1000000000</v>
      </c>
      <c r="K26" s="136"/>
      <c r="L26" s="4"/>
      <c r="N26" s="4"/>
    </row>
    <row r="27" spans="2:14" s="12" customFormat="1" ht="15" customHeight="1" x14ac:dyDescent="0.4">
      <c r="B27" s="22" t="s">
        <v>214</v>
      </c>
      <c r="C27" s="163">
        <v>44132</v>
      </c>
      <c r="D27" s="163" t="s">
        <v>79</v>
      </c>
      <c r="E27" s="163">
        <v>47784</v>
      </c>
      <c r="F27" s="163">
        <v>48149</v>
      </c>
      <c r="G27" s="113"/>
      <c r="H27" s="164">
        <f t="shared" ref="H27:H35" ca="1" si="2">+(E27-$J$4)/365</f>
        <v>4.5452054794520551</v>
      </c>
      <c r="I27" s="23"/>
      <c r="J27" s="117">
        <v>750000000</v>
      </c>
      <c r="K27" s="136"/>
      <c r="L27" s="4"/>
      <c r="N27" s="4"/>
    </row>
    <row r="28" spans="2:14" ht="15" customHeight="1" x14ac:dyDescent="0.4">
      <c r="B28" s="22" t="s">
        <v>215</v>
      </c>
      <c r="C28" s="163">
        <v>44624</v>
      </c>
      <c r="D28" s="163" t="s">
        <v>79</v>
      </c>
      <c r="E28" s="163">
        <v>47181</v>
      </c>
      <c r="F28" s="163">
        <v>47546</v>
      </c>
      <c r="G28" s="113"/>
      <c r="H28" s="164">
        <f t="shared" ca="1" si="2"/>
        <v>2.893150684931507</v>
      </c>
      <c r="I28" s="23"/>
      <c r="J28" s="117">
        <v>750000000</v>
      </c>
    </row>
    <row r="29" spans="2:14" ht="15" customHeight="1" x14ac:dyDescent="0.4">
      <c r="B29" s="22" t="s">
        <v>216</v>
      </c>
      <c r="C29" s="163">
        <v>45079</v>
      </c>
      <c r="D29" s="163" t="s">
        <v>79</v>
      </c>
      <c r="E29" s="163">
        <v>47636</v>
      </c>
      <c r="F29" s="163">
        <v>48001</v>
      </c>
      <c r="G29" s="113"/>
      <c r="H29" s="164">
        <f t="shared" ca="1" si="2"/>
        <v>4.13972602739726</v>
      </c>
      <c r="I29" s="23"/>
      <c r="J29" s="117">
        <v>1000000000</v>
      </c>
    </row>
    <row r="30" spans="2:14" ht="15" customHeight="1" x14ac:dyDescent="0.4">
      <c r="B30" s="22" t="s">
        <v>218</v>
      </c>
      <c r="C30" s="163">
        <v>45215</v>
      </c>
      <c r="D30" s="163" t="s">
        <v>79</v>
      </c>
      <c r="E30" s="163">
        <v>47042</v>
      </c>
      <c r="F30" s="163">
        <v>47407</v>
      </c>
      <c r="G30" s="113"/>
      <c r="H30" s="164">
        <f t="shared" ca="1" si="2"/>
        <v>2.5123287671232877</v>
      </c>
      <c r="I30" s="23"/>
      <c r="J30" s="117">
        <v>25700000</v>
      </c>
      <c r="K30" s="149"/>
    </row>
    <row r="31" spans="2:14" ht="15" customHeight="1" x14ac:dyDescent="0.4">
      <c r="B31" s="22" t="s">
        <v>219</v>
      </c>
      <c r="C31" s="163">
        <v>45245</v>
      </c>
      <c r="D31" s="163" t="s">
        <v>79</v>
      </c>
      <c r="E31" s="163">
        <v>47072</v>
      </c>
      <c r="F31" s="163">
        <v>47437</v>
      </c>
      <c r="G31" s="113"/>
      <c r="H31" s="164">
        <f t="shared" ca="1" si="2"/>
        <v>2.5945205479452054</v>
      </c>
      <c r="I31" s="23"/>
      <c r="J31" s="117">
        <v>27300000</v>
      </c>
    </row>
    <row r="32" spans="2:14" ht="15" customHeight="1" x14ac:dyDescent="0.4">
      <c r="B32" s="22" t="s">
        <v>220</v>
      </c>
      <c r="C32" s="163">
        <v>45288</v>
      </c>
      <c r="D32" s="163" t="s">
        <v>79</v>
      </c>
      <c r="E32" s="163">
        <v>47115</v>
      </c>
      <c r="F32" s="163">
        <v>47480</v>
      </c>
      <c r="G32" s="113"/>
      <c r="H32" s="164">
        <f t="shared" ca="1" si="2"/>
        <v>2.7123287671232879</v>
      </c>
      <c r="I32" s="23"/>
      <c r="J32" s="117">
        <v>16900000</v>
      </c>
    </row>
    <row r="33" spans="2:14" ht="15" customHeight="1" x14ac:dyDescent="0.4">
      <c r="B33" s="22" t="s">
        <v>222</v>
      </c>
      <c r="C33" s="163">
        <v>45327</v>
      </c>
      <c r="D33" s="163" t="s">
        <v>79</v>
      </c>
      <c r="E33" s="163">
        <v>47154</v>
      </c>
      <c r="F33" s="163">
        <v>47519</v>
      </c>
      <c r="G33" s="113"/>
      <c r="H33" s="164">
        <f t="shared" ca="1" si="2"/>
        <v>2.8191780821917809</v>
      </c>
      <c r="I33" s="23"/>
      <c r="J33" s="117">
        <v>11900000</v>
      </c>
    </row>
    <row r="34" spans="2:14" ht="15" customHeight="1" x14ac:dyDescent="0.4">
      <c r="B34" s="22" t="s">
        <v>224</v>
      </c>
      <c r="C34" s="163">
        <v>45358</v>
      </c>
      <c r="D34" s="163" t="s">
        <v>79</v>
      </c>
      <c r="E34" s="163">
        <v>47184</v>
      </c>
      <c r="F34" s="163">
        <v>47549</v>
      </c>
      <c r="G34" s="113"/>
      <c r="H34" s="164">
        <f t="shared" ca="1" si="2"/>
        <v>2.9013698630136986</v>
      </c>
      <c r="I34" s="23"/>
      <c r="J34" s="117">
        <v>49600000</v>
      </c>
    </row>
    <row r="35" spans="2:14" ht="15" customHeight="1" x14ac:dyDescent="0.4">
      <c r="B35" s="22" t="s">
        <v>225</v>
      </c>
      <c r="C35" s="163">
        <v>45441</v>
      </c>
      <c r="D35" s="163" t="s">
        <v>79</v>
      </c>
      <c r="E35" s="163">
        <v>47267</v>
      </c>
      <c r="F35" s="163">
        <v>47632</v>
      </c>
      <c r="G35" s="113"/>
      <c r="H35" s="164">
        <f t="shared" ca="1" si="2"/>
        <v>3.128767123287671</v>
      </c>
      <c r="I35" s="23"/>
      <c r="J35" s="117">
        <v>1000000000</v>
      </c>
    </row>
    <row r="36" spans="2:14" ht="15" customHeight="1" x14ac:dyDescent="0.4">
      <c r="B36" s="22" t="s">
        <v>228</v>
      </c>
      <c r="C36" s="163">
        <v>45727</v>
      </c>
      <c r="D36" s="163" t="s">
        <v>80</v>
      </c>
      <c r="E36" s="163">
        <v>46823</v>
      </c>
      <c r="F36" s="163">
        <v>47188</v>
      </c>
      <c r="G36" s="113"/>
      <c r="H36" s="164">
        <f ca="1">+(E36-$J$4)/365</f>
        <v>1.9123287671232876</v>
      </c>
      <c r="I36" s="23"/>
      <c r="J36" s="114">
        <v>400000000</v>
      </c>
    </row>
    <row r="37" spans="2:14" s="12" customFormat="1" ht="15" customHeight="1" thickBot="1" x14ac:dyDescent="0.45">
      <c r="B37" s="22"/>
      <c r="C37" s="163"/>
      <c r="D37" s="163"/>
      <c r="E37" s="163"/>
      <c r="F37" s="163"/>
      <c r="G37" s="113"/>
      <c r="H37" s="164"/>
      <c r="I37" s="23"/>
      <c r="J37" s="114"/>
      <c r="K37" s="136"/>
      <c r="L37" s="4"/>
      <c r="N37" s="4"/>
    </row>
    <row r="38" spans="2:14" s="12" customFormat="1" ht="15" customHeight="1" x14ac:dyDescent="0.4">
      <c r="B38" s="24" t="s">
        <v>25</v>
      </c>
      <c r="C38" s="25"/>
      <c r="D38" s="26"/>
      <c r="E38" s="25"/>
      <c r="F38" s="25"/>
      <c r="G38" s="25"/>
      <c r="H38" s="27"/>
      <c r="I38" s="27"/>
      <c r="J38" s="28" t="s">
        <v>26</v>
      </c>
      <c r="K38" s="136"/>
      <c r="L38" s="4"/>
      <c r="N38" s="4"/>
    </row>
    <row r="39" spans="2:14" s="12" customFormat="1" ht="15" customHeight="1" x14ac:dyDescent="0.4">
      <c r="B39" s="29" t="s">
        <v>27</v>
      </c>
      <c r="C39" s="29"/>
      <c r="D39" s="29"/>
      <c r="E39" s="29"/>
      <c r="F39" s="8"/>
      <c r="G39" s="197" t="s">
        <v>20</v>
      </c>
      <c r="H39" s="198"/>
      <c r="I39" s="197" t="s">
        <v>21</v>
      </c>
      <c r="J39" s="199"/>
      <c r="K39" s="136"/>
      <c r="L39" s="4"/>
      <c r="N39" s="4"/>
    </row>
    <row r="40" spans="2:14" s="12" customFormat="1" ht="15" customHeight="1" x14ac:dyDescent="0.4">
      <c r="B40" s="18" t="s">
        <v>28</v>
      </c>
      <c r="C40" s="18"/>
      <c r="D40" s="18"/>
      <c r="E40" s="18"/>
      <c r="F40" s="4"/>
      <c r="G40" s="4"/>
      <c r="H40" s="118">
        <v>27.027873989679012</v>
      </c>
      <c r="I40" s="115"/>
      <c r="J40" s="115">
        <v>13857917057.770201</v>
      </c>
      <c r="K40" s="136">
        <v>0</v>
      </c>
      <c r="L40" s="4"/>
      <c r="N40" s="4"/>
    </row>
    <row r="41" spans="2:14" ht="15" customHeight="1" x14ac:dyDescent="0.4">
      <c r="B41" s="18" t="s">
        <v>29</v>
      </c>
      <c r="C41" s="18"/>
      <c r="D41" s="18"/>
      <c r="E41" s="18"/>
      <c r="H41" s="116">
        <v>0</v>
      </c>
      <c r="I41" s="200" t="e">
        <f>+SUM(I42:J44)</f>
        <v>#N/A</v>
      </c>
      <c r="J41" s="200"/>
      <c r="K41" s="147" t="s">
        <v>203</v>
      </c>
    </row>
    <row r="42" spans="2:14" s="12" customFormat="1" ht="15" customHeight="1" x14ac:dyDescent="0.4">
      <c r="B42" s="22" t="s">
        <v>30</v>
      </c>
      <c r="C42" s="22"/>
      <c r="D42" s="22"/>
      <c r="E42" s="22"/>
      <c r="F42" s="30"/>
      <c r="G42" s="30"/>
      <c r="H42" s="117">
        <v>0</v>
      </c>
      <c r="I42" s="114"/>
      <c r="J42" s="114" t="e">
        <v>#N/A</v>
      </c>
      <c r="K42" s="136"/>
      <c r="L42" s="4"/>
      <c r="N42" s="4"/>
    </row>
    <row r="43" spans="2:14" s="12" customFormat="1" ht="15" customHeight="1" x14ac:dyDescent="0.4">
      <c r="B43" s="22" t="s">
        <v>31</v>
      </c>
      <c r="C43" s="22"/>
      <c r="D43" s="22"/>
      <c r="E43" s="22"/>
      <c r="F43" s="4"/>
      <c r="G43" s="4"/>
      <c r="H43" s="117">
        <v>0</v>
      </c>
      <c r="I43" s="185">
        <v>0</v>
      </c>
      <c r="J43" s="185"/>
      <c r="K43" s="136"/>
      <c r="L43" s="4"/>
      <c r="N43" s="4"/>
    </row>
    <row r="44" spans="2:14" s="12" customFormat="1" ht="15" customHeight="1" x14ac:dyDescent="0.4">
      <c r="B44" s="22" t="s">
        <v>195</v>
      </c>
      <c r="C44" s="22"/>
      <c r="D44" s="22"/>
      <c r="E44" s="22"/>
      <c r="F44" s="4"/>
      <c r="G44" s="4"/>
      <c r="H44" s="117">
        <v>0</v>
      </c>
      <c r="I44" s="185">
        <v>0</v>
      </c>
      <c r="J44" s="185"/>
      <c r="K44" s="136"/>
      <c r="L44" s="4"/>
      <c r="N44" s="4"/>
    </row>
    <row r="45" spans="2:14" s="12" customFormat="1" ht="15" customHeight="1" x14ac:dyDescent="0.4">
      <c r="B45" s="21" t="s">
        <v>32</v>
      </c>
      <c r="C45" s="21"/>
      <c r="D45" s="21"/>
      <c r="E45" s="21"/>
      <c r="F45" s="4"/>
      <c r="G45" s="4"/>
      <c r="H45" s="116">
        <f>+H40</f>
        <v>27.027873989679012</v>
      </c>
      <c r="I45" s="134"/>
      <c r="J45" s="134" t="e">
        <f>+J40+I41</f>
        <v>#N/A</v>
      </c>
      <c r="K45" s="136"/>
      <c r="L45" s="4"/>
      <c r="N45" s="4"/>
    </row>
    <row r="46" spans="2:14" s="12" customFormat="1" ht="15" customHeight="1" x14ac:dyDescent="0.4">
      <c r="B46" s="22" t="s">
        <v>33</v>
      </c>
      <c r="C46" s="22"/>
      <c r="D46" s="22"/>
      <c r="E46" s="22"/>
      <c r="F46" s="4"/>
      <c r="G46" s="4"/>
      <c r="H46" s="31" t="s">
        <v>34</v>
      </c>
      <c r="I46" s="31"/>
      <c r="J46" s="31">
        <v>0</v>
      </c>
      <c r="K46" s="136"/>
      <c r="L46" s="4"/>
      <c r="N46" s="4"/>
    </row>
    <row r="47" spans="2:14" s="12" customFormat="1" ht="15" customHeight="1" thickBot="1" x14ac:dyDescent="0.45">
      <c r="B47" s="32" t="s">
        <v>35</v>
      </c>
      <c r="C47" s="32"/>
      <c r="D47" s="32"/>
      <c r="E47" s="32"/>
      <c r="F47" s="33"/>
      <c r="G47" s="33"/>
      <c r="H47" s="33"/>
      <c r="I47" s="33"/>
      <c r="J47" s="33" t="e">
        <f>+J45/J14-1</f>
        <v>#N/A</v>
      </c>
      <c r="K47" s="161" t="e">
        <v>#N/A</v>
      </c>
      <c r="L47" s="4"/>
      <c r="N47" s="4"/>
    </row>
    <row r="48" spans="2:14" s="35" customFormat="1" ht="15" customHeight="1" thickBot="1" x14ac:dyDescent="0.45">
      <c r="B48" s="34" t="s">
        <v>36</v>
      </c>
      <c r="C48" s="34"/>
      <c r="D48" s="34"/>
      <c r="E48" s="34"/>
      <c r="F48" s="33"/>
      <c r="G48" s="33"/>
      <c r="H48" s="33"/>
      <c r="I48" s="33"/>
      <c r="J48" s="33">
        <v>0.05</v>
      </c>
      <c r="K48" s="136"/>
      <c r="L48" s="145"/>
      <c r="N48" s="145"/>
    </row>
    <row r="49" spans="2:14" s="12" customFormat="1" ht="15" customHeight="1" thickBot="1" x14ac:dyDescent="0.45">
      <c r="B49" s="36"/>
      <c r="C49" s="37"/>
      <c r="D49" s="37"/>
      <c r="E49" s="37"/>
      <c r="F49" s="37"/>
      <c r="G49" s="37"/>
      <c r="H49" s="37"/>
      <c r="I49" s="37"/>
      <c r="J49" s="37"/>
      <c r="K49" s="136"/>
      <c r="L49" s="4"/>
      <c r="N49" s="4"/>
    </row>
    <row r="50" spans="2:14" s="12" customFormat="1" ht="15" hidden="1" customHeight="1" x14ac:dyDescent="0.4">
      <c r="B50" s="38" t="s">
        <v>37</v>
      </c>
      <c r="C50" s="38"/>
      <c r="D50" s="38"/>
      <c r="E50" s="38"/>
      <c r="F50" s="38"/>
      <c r="G50" s="38"/>
      <c r="H50" s="38"/>
      <c r="I50" s="38"/>
      <c r="J50" s="38"/>
      <c r="K50" s="136"/>
      <c r="L50" s="4"/>
      <c r="N50" s="4"/>
    </row>
    <row r="51" spans="2:14" s="12" customFormat="1" ht="15" hidden="1" customHeight="1" x14ac:dyDescent="0.4">
      <c r="B51" s="193" t="s">
        <v>38</v>
      </c>
      <c r="C51" s="193"/>
      <c r="D51" s="193"/>
      <c r="E51" s="193"/>
      <c r="F51" s="193"/>
      <c r="G51" s="193"/>
      <c r="H51" s="39"/>
      <c r="I51" s="4"/>
      <c r="J51" s="160">
        <v>0</v>
      </c>
      <c r="K51" s="136" t="s">
        <v>223</v>
      </c>
      <c r="L51" s="4"/>
      <c r="N51" s="4"/>
    </row>
    <row r="52" spans="2:14" s="12" customFormat="1" ht="15" hidden="1" customHeight="1" x14ac:dyDescent="0.4">
      <c r="B52" s="193" t="s">
        <v>39</v>
      </c>
      <c r="C52" s="193"/>
      <c r="D52" s="193"/>
      <c r="E52" s="193"/>
      <c r="F52" s="193"/>
      <c r="G52" s="193"/>
      <c r="H52" s="39"/>
      <c r="I52" s="40"/>
      <c r="J52" s="160">
        <v>0</v>
      </c>
      <c r="K52" s="136" t="s">
        <v>223</v>
      </c>
      <c r="L52" s="4"/>
      <c r="N52" s="4"/>
    </row>
    <row r="53" spans="2:14" s="12" customFormat="1" ht="15" hidden="1" customHeight="1" x14ac:dyDescent="0.4">
      <c r="B53" s="193" t="s">
        <v>40</v>
      </c>
      <c r="C53" s="193"/>
      <c r="D53" s="193"/>
      <c r="E53" s="193"/>
      <c r="F53" s="193"/>
      <c r="G53" s="193"/>
      <c r="H53" s="39"/>
      <c r="I53" s="4"/>
      <c r="J53" s="23" t="s">
        <v>41</v>
      </c>
      <c r="K53" s="136"/>
      <c r="L53" s="4"/>
      <c r="N53" s="4"/>
    </row>
    <row r="54" spans="2:14" s="12" customFormat="1" ht="15" hidden="1" customHeight="1" x14ac:dyDescent="0.4">
      <c r="B54" s="193" t="s">
        <v>42</v>
      </c>
      <c r="C54" s="193"/>
      <c r="D54" s="193"/>
      <c r="E54" s="193"/>
      <c r="F54" s="193"/>
      <c r="G54" s="193"/>
      <c r="H54" s="39"/>
      <c r="I54" s="4"/>
      <c r="J54" s="23" t="s">
        <v>41</v>
      </c>
      <c r="K54" s="136"/>
      <c r="L54" s="4"/>
      <c r="N54" s="4"/>
    </row>
    <row r="55" spans="2:14" s="12" customFormat="1" ht="15" hidden="1" customHeight="1" x14ac:dyDescent="0.4">
      <c r="B55" s="193" t="s">
        <v>43</v>
      </c>
      <c r="C55" s="193"/>
      <c r="D55" s="193"/>
      <c r="E55" s="193"/>
      <c r="F55" s="193"/>
      <c r="G55" s="193"/>
      <c r="H55" s="39"/>
      <c r="I55" s="4"/>
      <c r="J55" s="23" t="s">
        <v>41</v>
      </c>
      <c r="K55" s="136"/>
      <c r="L55" s="4"/>
      <c r="N55" s="4"/>
    </row>
    <row r="56" spans="2:14" s="12" customFormat="1" ht="15" hidden="1" customHeight="1" x14ac:dyDescent="0.4">
      <c r="B56" s="193" t="s">
        <v>44</v>
      </c>
      <c r="C56" s="193"/>
      <c r="D56" s="193"/>
      <c r="E56" s="193"/>
      <c r="F56" s="193"/>
      <c r="G56" s="193"/>
      <c r="H56" s="41"/>
      <c r="I56" s="4"/>
      <c r="J56" s="23" t="s">
        <v>41</v>
      </c>
      <c r="K56" s="136"/>
      <c r="L56" s="4"/>
      <c r="N56" s="4"/>
    </row>
    <row r="57" spans="2:14" s="12" customFormat="1" ht="15" hidden="1" customHeight="1" x14ac:dyDescent="0.4">
      <c r="B57" s="193" t="s">
        <v>45</v>
      </c>
      <c r="C57" s="193"/>
      <c r="D57" s="193"/>
      <c r="E57" s="193"/>
      <c r="F57" s="193"/>
      <c r="G57" s="193"/>
      <c r="H57" s="42"/>
      <c r="I57" s="4"/>
      <c r="J57" s="23" t="s">
        <v>41</v>
      </c>
      <c r="K57" s="136"/>
      <c r="L57" s="4"/>
      <c r="N57" s="4"/>
    </row>
    <row r="58" spans="2:14" s="12" customFormat="1" ht="15" hidden="1" customHeight="1" thickBot="1" x14ac:dyDescent="0.45">
      <c r="B58" s="194" t="s">
        <v>46</v>
      </c>
      <c r="C58" s="194"/>
      <c r="D58" s="194"/>
      <c r="E58" s="194"/>
      <c r="F58" s="194"/>
      <c r="G58" s="194"/>
      <c r="H58" s="43"/>
      <c r="I58" s="44"/>
      <c r="J58" s="45" t="s">
        <v>41</v>
      </c>
      <c r="K58" s="136"/>
      <c r="L58" s="4"/>
      <c r="N58" s="4"/>
    </row>
    <row r="59" spans="2:14" s="12" customFormat="1" ht="15" hidden="1" customHeight="1" x14ac:dyDescent="0.4">
      <c r="B59" s="36"/>
      <c r="C59" s="37"/>
      <c r="D59" s="37"/>
      <c r="E59" s="37"/>
      <c r="F59" s="37"/>
      <c r="G59" s="37"/>
      <c r="H59" s="37"/>
      <c r="I59" s="37"/>
      <c r="J59" s="37"/>
      <c r="K59" s="136"/>
      <c r="L59" s="4"/>
      <c r="N59" s="4"/>
    </row>
    <row r="60" spans="2:14" s="12" customFormat="1" ht="15" hidden="1" customHeight="1" x14ac:dyDescent="0.4">
      <c r="B60" s="38" t="s">
        <v>47</v>
      </c>
      <c r="C60" s="38"/>
      <c r="D60" s="38"/>
      <c r="E60" s="38"/>
      <c r="F60" s="38"/>
      <c r="G60" s="38"/>
      <c r="H60" s="38"/>
      <c r="I60" s="38"/>
      <c r="J60" s="38"/>
      <c r="K60" s="136"/>
      <c r="L60" s="4"/>
      <c r="N60" s="4"/>
    </row>
    <row r="61" spans="2:14" s="12" customFormat="1" ht="15" hidden="1" customHeight="1" x14ac:dyDescent="0.4">
      <c r="B61" s="169" t="s">
        <v>48</v>
      </c>
      <c r="C61" s="169"/>
      <c r="D61" s="169"/>
      <c r="E61" s="169"/>
      <c r="F61" s="169"/>
      <c r="G61" s="169"/>
      <c r="H61" s="46"/>
      <c r="I61" s="47"/>
      <c r="K61" s="136"/>
      <c r="L61" s="4"/>
      <c r="N61" s="4"/>
    </row>
    <row r="62" spans="2:14" s="12" customFormat="1" ht="15" hidden="1" customHeight="1" x14ac:dyDescent="0.4">
      <c r="B62" s="193" t="s">
        <v>49</v>
      </c>
      <c r="C62" s="193"/>
      <c r="D62" s="193"/>
      <c r="E62" s="193"/>
      <c r="F62" s="193"/>
      <c r="G62" s="193"/>
      <c r="H62" s="47"/>
      <c r="J62" s="23" t="s">
        <v>50</v>
      </c>
      <c r="K62" s="136"/>
      <c r="L62" s="4"/>
      <c r="N62" s="4"/>
    </row>
    <row r="63" spans="2:14" s="12" customFormat="1" ht="15" hidden="1" customHeight="1" x14ac:dyDescent="0.4">
      <c r="B63" s="193" t="s">
        <v>51</v>
      </c>
      <c r="C63" s="193"/>
      <c r="D63" s="193"/>
      <c r="E63" s="193"/>
      <c r="F63" s="193"/>
      <c r="G63" s="193"/>
      <c r="H63" s="47"/>
      <c r="J63" s="23" t="s">
        <v>50</v>
      </c>
      <c r="K63" s="136"/>
      <c r="L63" s="4"/>
      <c r="N63" s="4"/>
    </row>
    <row r="64" spans="2:14" s="12" customFormat="1" ht="15" hidden="1" customHeight="1" x14ac:dyDescent="0.4">
      <c r="B64" s="193" t="s">
        <v>52</v>
      </c>
      <c r="C64" s="193"/>
      <c r="D64" s="193"/>
      <c r="E64" s="193"/>
      <c r="F64" s="193"/>
      <c r="G64" s="193"/>
      <c r="H64" s="47"/>
      <c r="J64" s="23" t="s">
        <v>50</v>
      </c>
      <c r="K64" s="136"/>
      <c r="L64" s="4"/>
      <c r="N64" s="4"/>
    </row>
    <row r="65" spans="2:14" s="12" customFormat="1" ht="15" hidden="1" customHeight="1" thickBot="1" x14ac:dyDescent="0.45">
      <c r="B65" s="184" t="s">
        <v>53</v>
      </c>
      <c r="C65" s="184"/>
      <c r="D65" s="184"/>
      <c r="E65" s="184"/>
      <c r="F65" s="184"/>
      <c r="G65" s="184"/>
      <c r="H65" s="48"/>
      <c r="I65" s="49"/>
      <c r="J65" s="50" t="s">
        <v>11</v>
      </c>
      <c r="K65" s="136"/>
      <c r="L65" s="4"/>
      <c r="N65" s="4"/>
    </row>
    <row r="66" spans="2:14" s="12" customFormat="1" ht="15" customHeight="1" x14ac:dyDescent="0.4">
      <c r="B66" s="36"/>
      <c r="C66" s="37"/>
      <c r="D66" s="37"/>
      <c r="E66" s="37"/>
      <c r="F66" s="37"/>
      <c r="G66" s="37"/>
      <c r="H66" s="37"/>
      <c r="I66" s="37"/>
      <c r="J66" s="37"/>
      <c r="K66" s="136"/>
      <c r="L66" s="4"/>
      <c r="N66" s="4"/>
    </row>
    <row r="67" spans="2:14" s="12" customFormat="1" ht="15" customHeight="1" x14ac:dyDescent="0.4">
      <c r="B67" s="38" t="s">
        <v>54</v>
      </c>
      <c r="C67" s="38"/>
      <c r="D67" s="38"/>
      <c r="E67" s="38"/>
      <c r="F67" s="38"/>
      <c r="G67" s="38"/>
      <c r="H67" s="38"/>
      <c r="I67" s="38"/>
      <c r="J67" s="38"/>
      <c r="K67" s="136"/>
      <c r="L67" s="4"/>
      <c r="N67" s="4"/>
    </row>
    <row r="68" spans="2:14" s="12" customFormat="1" ht="15" customHeight="1" x14ac:dyDescent="0.4">
      <c r="B68" s="51" t="s">
        <v>55</v>
      </c>
      <c r="C68" s="51"/>
      <c r="D68" s="51"/>
      <c r="E68" s="51"/>
      <c r="F68" s="52"/>
      <c r="G68" s="52"/>
      <c r="H68" s="53"/>
      <c r="I68" s="53"/>
      <c r="J68" s="53"/>
      <c r="K68" s="136"/>
      <c r="L68" s="4"/>
      <c r="N68" s="4"/>
    </row>
    <row r="69" spans="2:14" ht="15" customHeight="1" x14ac:dyDescent="0.4">
      <c r="B69" s="11" t="s">
        <v>56</v>
      </c>
      <c r="C69" s="11"/>
      <c r="D69" s="11"/>
      <c r="E69" s="11"/>
      <c r="F69" s="1"/>
      <c r="G69" s="1"/>
      <c r="H69" s="11"/>
      <c r="I69" s="54"/>
      <c r="J69" s="104">
        <v>195997</v>
      </c>
      <c r="N69" s="4" t="s">
        <v>202</v>
      </c>
    </row>
    <row r="70" spans="2:14" s="12" customFormat="1" ht="15" customHeight="1" x14ac:dyDescent="0.4">
      <c r="B70" s="11" t="s">
        <v>57</v>
      </c>
      <c r="C70" s="11"/>
      <c r="D70" s="11"/>
      <c r="E70" s="11"/>
      <c r="F70" s="1"/>
      <c r="G70" s="1"/>
      <c r="H70" s="11"/>
      <c r="I70" s="185">
        <v>18760954917.149933</v>
      </c>
      <c r="J70" s="185"/>
      <c r="K70" s="136"/>
      <c r="L70" s="4"/>
      <c r="N70" s="4"/>
    </row>
    <row r="71" spans="2:14" s="12" customFormat="1" ht="15" customHeight="1" x14ac:dyDescent="0.4">
      <c r="B71" s="11" t="s">
        <v>58</v>
      </c>
      <c r="C71" s="11"/>
      <c r="D71" s="11"/>
      <c r="E71" s="11"/>
      <c r="F71" s="1"/>
      <c r="G71" s="1"/>
      <c r="H71" s="11"/>
      <c r="I71" s="185">
        <v>13857917057.770201</v>
      </c>
      <c r="J71" s="185"/>
      <c r="K71" s="136" t="b">
        <f>+I71=J40</f>
        <v>1</v>
      </c>
      <c r="L71" s="4"/>
      <c r="N71" s="4"/>
    </row>
    <row r="72" spans="2:14" s="12" customFormat="1" ht="15" customHeight="1" x14ac:dyDescent="0.4">
      <c r="B72" s="11" t="s">
        <v>59</v>
      </c>
      <c r="C72" s="11"/>
      <c r="D72" s="11"/>
      <c r="E72" s="11"/>
      <c r="F72" s="1"/>
      <c r="G72" s="1"/>
      <c r="H72" s="11"/>
      <c r="I72" s="54"/>
      <c r="J72" s="123">
        <f>I70/J69</f>
        <v>95720.622852135144</v>
      </c>
      <c r="K72" s="136"/>
      <c r="L72" s="4"/>
      <c r="N72" s="4"/>
    </row>
    <row r="73" spans="2:14" s="12" customFormat="1" ht="15" customHeight="1" x14ac:dyDescent="0.4">
      <c r="B73" s="11" t="s">
        <v>60</v>
      </c>
      <c r="C73" s="11"/>
      <c r="D73" s="11"/>
      <c r="E73" s="11"/>
      <c r="F73" s="1"/>
      <c r="G73" s="1"/>
      <c r="H73" s="11"/>
      <c r="I73" s="54"/>
      <c r="J73" s="123">
        <f>I71/J69</f>
        <v>70704.740673429696</v>
      </c>
      <c r="K73" s="136"/>
      <c r="L73" s="4"/>
      <c r="N73" s="4"/>
    </row>
    <row r="74" spans="2:14" s="12" customFormat="1" ht="15" customHeight="1" x14ac:dyDescent="0.4">
      <c r="B74" s="11" t="s">
        <v>61</v>
      </c>
      <c r="C74" s="11"/>
      <c r="D74" s="11"/>
      <c r="E74" s="11"/>
      <c r="F74" s="1"/>
      <c r="G74" s="1"/>
      <c r="H74" s="11"/>
      <c r="I74" s="54"/>
      <c r="J74" s="117">
        <v>14174705.109999999</v>
      </c>
      <c r="K74" s="136"/>
      <c r="L74" s="4"/>
      <c r="N74" s="4"/>
    </row>
    <row r="75" spans="2:14" s="12" customFormat="1" ht="15" customHeight="1" x14ac:dyDescent="0.4">
      <c r="B75" s="11" t="s">
        <v>62</v>
      </c>
      <c r="C75" s="11"/>
      <c r="D75" s="11"/>
      <c r="E75" s="11"/>
      <c r="F75" s="1"/>
      <c r="G75" s="1"/>
      <c r="H75" s="11"/>
      <c r="I75" s="54"/>
      <c r="J75" s="124">
        <f>+J74/J40</f>
        <v>1.0228597162841419E-3</v>
      </c>
      <c r="K75" s="136" t="b">
        <v>1</v>
      </c>
      <c r="L75" s="4"/>
      <c r="N75" s="4"/>
    </row>
    <row r="76" spans="2:14" s="12" customFormat="1" ht="15" customHeight="1" x14ac:dyDescent="0.4">
      <c r="B76" s="11" t="s">
        <v>63</v>
      </c>
      <c r="C76" s="11"/>
      <c r="D76" s="11"/>
      <c r="E76" s="11"/>
      <c r="F76" s="1"/>
      <c r="G76" s="1"/>
      <c r="H76" s="11"/>
      <c r="I76" s="54"/>
      <c r="J76" s="117">
        <v>24692664.439999998</v>
      </c>
      <c r="K76" s="136"/>
      <c r="L76" s="4"/>
      <c r="N76" s="4"/>
    </row>
    <row r="77" spans="2:14" s="12" customFormat="1" ht="15" customHeight="1" x14ac:dyDescent="0.4">
      <c r="B77" s="11" t="s">
        <v>64</v>
      </c>
      <c r="C77" s="11"/>
      <c r="D77" s="11"/>
      <c r="E77" s="11"/>
      <c r="F77" s="1"/>
      <c r="G77" s="1"/>
      <c r="H77" s="11"/>
      <c r="I77" s="54"/>
      <c r="J77" s="125">
        <f>+J76/J40</f>
        <v>1.7818453045333174E-3</v>
      </c>
      <c r="K77" s="136" t="b">
        <v>1</v>
      </c>
      <c r="L77" s="4"/>
      <c r="N77" s="4"/>
    </row>
    <row r="78" spans="2:14" s="12" customFormat="1" ht="15" customHeight="1" x14ac:dyDescent="0.4">
      <c r="B78" s="11" t="s">
        <v>65</v>
      </c>
      <c r="C78" s="11"/>
      <c r="D78" s="11"/>
      <c r="E78" s="11"/>
      <c r="F78" s="1"/>
      <c r="G78" s="1"/>
      <c r="H78" s="11"/>
      <c r="I78" s="54"/>
      <c r="J78" s="23">
        <v>82.621901776276488</v>
      </c>
      <c r="K78" s="136"/>
      <c r="L78" s="4"/>
      <c r="N78" s="4"/>
    </row>
    <row r="79" spans="2:14" s="12" customFormat="1" ht="15" customHeight="1" x14ac:dyDescent="0.4">
      <c r="B79" s="11" t="s">
        <v>66</v>
      </c>
      <c r="C79" s="11"/>
      <c r="D79" s="11"/>
      <c r="E79" s="11"/>
      <c r="F79" s="1"/>
      <c r="G79" s="1"/>
      <c r="H79" s="11"/>
      <c r="I79" s="54"/>
      <c r="J79" s="23">
        <v>331.09755701464604</v>
      </c>
      <c r="K79" s="136"/>
      <c r="L79" s="4"/>
      <c r="N79" s="4"/>
    </row>
    <row r="80" spans="2:14" s="12" customFormat="1" ht="15" customHeight="1" x14ac:dyDescent="0.4">
      <c r="B80" s="11" t="s">
        <v>67</v>
      </c>
      <c r="C80" s="11"/>
      <c r="D80" s="11"/>
      <c r="E80" s="11"/>
      <c r="F80" s="1"/>
      <c r="G80" s="1"/>
      <c r="H80" s="11"/>
      <c r="I80" s="54"/>
      <c r="J80" s="31">
        <v>0.55243393004580543</v>
      </c>
      <c r="K80" s="136"/>
      <c r="L80" s="4"/>
      <c r="N80" s="4"/>
    </row>
    <row r="81" spans="2:15" s="12" customFormat="1" ht="15" customHeight="1" x14ac:dyDescent="0.4">
      <c r="B81" s="11" t="s">
        <v>68</v>
      </c>
      <c r="C81" s="11"/>
      <c r="D81" s="11"/>
      <c r="E81" s="11"/>
      <c r="F81" s="1"/>
      <c r="G81" s="1"/>
      <c r="H81" s="11"/>
      <c r="I81" s="54"/>
      <c r="J81" s="31">
        <v>0.55638231722397158</v>
      </c>
      <c r="K81" s="136"/>
      <c r="L81" s="4"/>
      <c r="N81" s="4"/>
    </row>
    <row r="82" spans="2:15" s="12" customFormat="1" ht="15" customHeight="1" x14ac:dyDescent="0.4">
      <c r="B82" s="54" t="s">
        <v>69</v>
      </c>
      <c r="C82" s="11"/>
      <c r="D82" s="11"/>
      <c r="E82" s="11"/>
      <c r="F82" s="55"/>
      <c r="G82" s="55"/>
      <c r="H82" s="11"/>
      <c r="I82" s="54"/>
      <c r="J82" s="31">
        <v>3.5711601798754836E-2</v>
      </c>
      <c r="K82" s="136"/>
      <c r="L82" s="4"/>
      <c r="N82" s="4"/>
    </row>
    <row r="83" spans="2:15" s="12" customFormat="1" ht="15" customHeight="1" x14ac:dyDescent="0.4">
      <c r="B83" s="54" t="s">
        <v>70</v>
      </c>
      <c r="C83" s="11"/>
      <c r="D83" s="11"/>
      <c r="E83" s="11"/>
      <c r="F83" s="55"/>
      <c r="G83" s="55"/>
      <c r="H83" s="11"/>
      <c r="I83" s="54"/>
      <c r="J83" s="31">
        <v>7.391115191772997E-3</v>
      </c>
      <c r="K83" s="136"/>
      <c r="L83" s="4"/>
      <c r="N83" s="4"/>
    </row>
    <row r="84" spans="2:15" s="12" customFormat="1" ht="15" customHeight="1" thickBot="1" x14ac:dyDescent="0.45">
      <c r="B84" s="13" t="s">
        <v>71</v>
      </c>
      <c r="C84" s="13"/>
      <c r="D84" s="13"/>
      <c r="E84" s="13"/>
      <c r="F84" s="56"/>
      <c r="G84" s="56"/>
      <c r="H84" s="56"/>
      <c r="I84" s="112"/>
      <c r="J84" s="126">
        <v>62794</v>
      </c>
      <c r="K84" s="136"/>
      <c r="L84" s="4"/>
      <c r="N84" s="4" t="s">
        <v>200</v>
      </c>
    </row>
    <row r="85" spans="2:15" s="12" customFormat="1" ht="15" customHeight="1" x14ac:dyDescent="0.4">
      <c r="B85" s="57" t="s">
        <v>72</v>
      </c>
      <c r="C85" s="58"/>
      <c r="D85" s="58"/>
      <c r="E85" s="35"/>
      <c r="F85" s="59"/>
      <c r="G85" s="59" t="s">
        <v>73</v>
      </c>
      <c r="H85" s="60" t="s">
        <v>74</v>
      </c>
      <c r="I85" s="60" t="s">
        <v>75</v>
      </c>
      <c r="J85" s="60" t="s">
        <v>76</v>
      </c>
      <c r="K85" s="136"/>
      <c r="L85" s="4"/>
      <c r="N85" s="4"/>
    </row>
    <row r="86" spans="2:15" s="12" customFormat="1" ht="15" customHeight="1" x14ac:dyDescent="0.4">
      <c r="B86" s="54" t="s">
        <v>26</v>
      </c>
      <c r="C86" s="54"/>
      <c r="D86" s="54"/>
      <c r="E86" s="35"/>
      <c r="F86" s="54"/>
      <c r="G86" s="61">
        <v>16681</v>
      </c>
      <c r="H86" s="41">
        <f>+G86/$J$69</f>
        <v>8.5108445537431701E-2</v>
      </c>
      <c r="I86" s="61">
        <v>674046900.13999557</v>
      </c>
      <c r="J86" s="41">
        <f>+I86/$J$40</f>
        <v>4.8639842288712085E-2</v>
      </c>
      <c r="K86" s="137">
        <f>+SUM(H86:H87)</f>
        <v>1</v>
      </c>
      <c r="L86" s="137">
        <f>+SUM(J86:J87)</f>
        <v>0.999999999999999</v>
      </c>
      <c r="N86" s="4"/>
    </row>
    <row r="87" spans="2:15" s="12" customFormat="1" ht="15" customHeight="1" thickBot="1" x14ac:dyDescent="0.45">
      <c r="B87" s="62" t="s">
        <v>50</v>
      </c>
      <c r="C87" s="62"/>
      <c r="D87" s="62"/>
      <c r="E87" s="63"/>
      <c r="F87" s="62"/>
      <c r="G87" s="127">
        <v>179316</v>
      </c>
      <c r="H87" s="120">
        <f>+G87/$J$69</f>
        <v>0.91489155446256831</v>
      </c>
      <c r="I87" s="127">
        <v>13183870157.630192</v>
      </c>
      <c r="J87" s="120">
        <f>+I87/$J$40</f>
        <v>0.9513601577112869</v>
      </c>
      <c r="K87" s="137"/>
      <c r="L87" s="137"/>
      <c r="N87" s="4"/>
    </row>
    <row r="88" spans="2:15" s="12" customFormat="1" ht="15" customHeight="1" x14ac:dyDescent="0.4">
      <c r="B88" s="18" t="s">
        <v>77</v>
      </c>
      <c r="C88" s="18"/>
      <c r="D88" s="54"/>
      <c r="E88" s="35"/>
      <c r="F88" s="59"/>
      <c r="G88" s="64" t="s">
        <v>73</v>
      </c>
      <c r="H88" s="121" t="s">
        <v>74</v>
      </c>
      <c r="I88" s="121" t="s">
        <v>75</v>
      </c>
      <c r="J88" s="121" t="s">
        <v>76</v>
      </c>
      <c r="K88" s="137"/>
      <c r="L88" s="137"/>
      <c r="N88" s="4" t="s">
        <v>200</v>
      </c>
    </row>
    <row r="89" spans="2:15" s="12" customFormat="1" ht="15" customHeight="1" x14ac:dyDescent="0.4">
      <c r="B89" s="54" t="s">
        <v>26</v>
      </c>
      <c r="C89" s="54"/>
      <c r="D89" s="54"/>
      <c r="E89" s="35"/>
      <c r="F89" s="54"/>
      <c r="G89" s="61">
        <f>+J69</f>
        <v>195997</v>
      </c>
      <c r="H89" s="41">
        <f>+G89/$J$69</f>
        <v>1</v>
      </c>
      <c r="I89" s="61">
        <f>+J40</f>
        <v>13857917057.770201</v>
      </c>
      <c r="J89" s="41">
        <f>+I89/$J$40</f>
        <v>1</v>
      </c>
      <c r="K89" s="137">
        <f>+SUM(H89:H90)</f>
        <v>1</v>
      </c>
      <c r="L89" s="137">
        <f>+SUM(J89:J90)</f>
        <v>1</v>
      </c>
      <c r="N89" s="4"/>
    </row>
    <row r="90" spans="2:15" s="12" customFormat="1" ht="15" customHeight="1" thickBot="1" x14ac:dyDescent="0.45">
      <c r="B90" s="62" t="s">
        <v>50</v>
      </c>
      <c r="C90" s="62"/>
      <c r="D90" s="62"/>
      <c r="E90" s="63"/>
      <c r="F90" s="62"/>
      <c r="G90" s="127">
        <v>0</v>
      </c>
      <c r="H90" s="120">
        <f>+G90/$J$69</f>
        <v>0</v>
      </c>
      <c r="I90" s="127">
        <v>0</v>
      </c>
      <c r="J90" s="120">
        <f>+I90/$J$40</f>
        <v>0</v>
      </c>
      <c r="K90" s="137"/>
      <c r="L90" s="137"/>
      <c r="N90" s="4"/>
    </row>
    <row r="91" spans="2:15" s="12" customFormat="1" ht="15" customHeight="1" x14ac:dyDescent="0.4">
      <c r="B91" s="18" t="s">
        <v>78</v>
      </c>
      <c r="C91" s="65"/>
      <c r="D91" s="65"/>
      <c r="E91" s="65"/>
      <c r="F91" s="10"/>
      <c r="G91" s="64" t="s">
        <v>73</v>
      </c>
      <c r="H91" s="121" t="s">
        <v>74</v>
      </c>
      <c r="I91" s="121" t="s">
        <v>75</v>
      </c>
      <c r="J91" s="121" t="s">
        <v>76</v>
      </c>
      <c r="K91" s="137"/>
      <c r="L91" s="137"/>
      <c r="N91" s="4" t="s">
        <v>200</v>
      </c>
    </row>
    <row r="92" spans="2:15" s="12" customFormat="1" ht="15" customHeight="1" x14ac:dyDescent="0.4">
      <c r="B92" s="11" t="s">
        <v>79</v>
      </c>
      <c r="C92" s="11"/>
      <c r="D92" s="11"/>
      <c r="E92" s="11"/>
      <c r="F92" s="66"/>
      <c r="G92" s="61">
        <v>2413</v>
      </c>
      <c r="H92" s="41">
        <f>+G92/$J$69</f>
        <v>1.2311412929789742E-2</v>
      </c>
      <c r="I92" s="61">
        <v>177058824.38999996</v>
      </c>
      <c r="J92" s="41">
        <f>+I92/$J$40</f>
        <v>1.2776727097722252E-2</v>
      </c>
      <c r="K92" s="137">
        <f>+SUM(H92:H93)</f>
        <v>1</v>
      </c>
      <c r="L92" s="137">
        <f>+SUM(J92:J93)</f>
        <v>1.000000000000002</v>
      </c>
      <c r="N92" s="4"/>
    </row>
    <row r="93" spans="2:15" s="12" customFormat="1" ht="15" customHeight="1" thickBot="1" x14ac:dyDescent="0.45">
      <c r="B93" s="13" t="s">
        <v>80</v>
      </c>
      <c r="C93" s="13"/>
      <c r="D93" s="13"/>
      <c r="E93" s="13"/>
      <c r="F93" s="13"/>
      <c r="G93" s="127">
        <v>193584</v>
      </c>
      <c r="H93" s="120">
        <f>+G93/$J$69</f>
        <v>0.98768858707021023</v>
      </c>
      <c r="I93" s="127">
        <v>13680858233.380228</v>
      </c>
      <c r="J93" s="120">
        <f>+I93/$J$40</f>
        <v>0.98722327290227974</v>
      </c>
      <c r="K93" s="137"/>
      <c r="L93" s="137"/>
      <c r="N93" s="4"/>
    </row>
    <row r="94" spans="2:15" s="12" customFormat="1" ht="15" customHeight="1" x14ac:dyDescent="0.4">
      <c r="B94" s="57" t="s">
        <v>81</v>
      </c>
      <c r="C94" s="58"/>
      <c r="D94" s="58"/>
      <c r="E94" s="35"/>
      <c r="F94" s="35"/>
      <c r="G94" s="64" t="s">
        <v>73</v>
      </c>
      <c r="H94" s="121" t="s">
        <v>74</v>
      </c>
      <c r="I94" s="121" t="s">
        <v>75</v>
      </c>
      <c r="J94" s="121" t="s">
        <v>76</v>
      </c>
      <c r="K94" s="136"/>
      <c r="L94" s="4"/>
      <c r="M94" s="4"/>
      <c r="N94" s="4"/>
      <c r="O94" s="4"/>
    </row>
    <row r="95" spans="2:15" s="12" customFormat="1" ht="15" customHeight="1" x14ac:dyDescent="0.4">
      <c r="B95" s="54" t="s">
        <v>82</v>
      </c>
      <c r="C95" s="54"/>
      <c r="D95" s="54"/>
      <c r="E95" s="35"/>
      <c r="F95" s="35"/>
      <c r="G95" s="61">
        <v>194258</v>
      </c>
      <c r="H95" s="41">
        <f>+G95/$J$69</f>
        <v>0.99112741521553904</v>
      </c>
      <c r="I95" s="61">
        <v>13691278547.000189</v>
      </c>
      <c r="J95" s="41">
        <f>+I95/$J$40</f>
        <v>0.9879752122865697</v>
      </c>
      <c r="K95" s="137">
        <f>+SUM(H95:H100)</f>
        <v>1</v>
      </c>
      <c r="L95" s="137">
        <f>+SUM(J95:J100)</f>
        <v>0.99999999999999911</v>
      </c>
      <c r="M95" s="4"/>
      <c r="N95" s="4"/>
      <c r="O95" s="4"/>
    </row>
    <row r="96" spans="2:15" s="12" customFormat="1" ht="15" customHeight="1" x14ac:dyDescent="0.4">
      <c r="B96" s="54" t="s">
        <v>83</v>
      </c>
      <c r="C96" s="54"/>
      <c r="D96" s="54"/>
      <c r="E96" s="35"/>
      <c r="F96" s="35"/>
      <c r="G96" s="61">
        <v>0</v>
      </c>
      <c r="H96" s="31">
        <f t="shared" ref="H96:H100" si="3">+G96/$J$69</f>
        <v>0</v>
      </c>
      <c r="I96" s="61">
        <v>0</v>
      </c>
      <c r="J96" s="31">
        <f t="shared" ref="J96:J100" si="4">+I96/$J$40</f>
        <v>0</v>
      </c>
      <c r="K96" s="136"/>
      <c r="L96" s="4"/>
      <c r="M96" s="4"/>
      <c r="N96" s="4"/>
      <c r="O96" s="4"/>
    </row>
    <row r="97" spans="2:15" s="12" customFormat="1" ht="15" customHeight="1" x14ac:dyDescent="0.4">
      <c r="B97" s="54" t="s">
        <v>84</v>
      </c>
      <c r="C97" s="54"/>
      <c r="D97" s="54"/>
      <c r="E97" s="35"/>
      <c r="F97" s="35"/>
      <c r="G97" s="61">
        <v>22</v>
      </c>
      <c r="H97" s="31">
        <f t="shared" si="3"/>
        <v>1.1224661601963295E-4</v>
      </c>
      <c r="I97" s="61">
        <v>111428.26</v>
      </c>
      <c r="J97" s="31">
        <f t="shared" si="4"/>
        <v>8.0407654004193677E-6</v>
      </c>
      <c r="K97" s="136"/>
      <c r="L97" s="4"/>
      <c r="M97" s="4"/>
      <c r="N97" s="4"/>
      <c r="O97" s="4"/>
    </row>
    <row r="98" spans="2:15" s="12" customFormat="1" ht="15" customHeight="1" x14ac:dyDescent="0.4">
      <c r="B98" s="54" t="s">
        <v>85</v>
      </c>
      <c r="C98" s="54"/>
      <c r="D98" s="54"/>
      <c r="E98" s="35"/>
      <c r="F98" s="35"/>
      <c r="G98" s="61">
        <v>0</v>
      </c>
      <c r="H98" s="31">
        <f t="shared" si="3"/>
        <v>0</v>
      </c>
      <c r="I98" s="61">
        <v>0</v>
      </c>
      <c r="J98" s="31">
        <f t="shared" si="4"/>
        <v>0</v>
      </c>
      <c r="K98" s="136"/>
      <c r="L98" s="4"/>
      <c r="M98" s="4"/>
      <c r="N98" s="4"/>
      <c r="O98" s="4"/>
    </row>
    <row r="99" spans="2:15" s="12" customFormat="1" ht="15" customHeight="1" x14ac:dyDescent="0.4">
      <c r="B99" s="54" t="s">
        <v>86</v>
      </c>
      <c r="C99" s="54"/>
      <c r="D99" s="54"/>
      <c r="E99" s="35"/>
      <c r="F99" s="35"/>
      <c r="G99" s="61">
        <v>1717</v>
      </c>
      <c r="H99" s="31">
        <f t="shared" si="3"/>
        <v>8.7603381684413541E-3</v>
      </c>
      <c r="I99" s="61">
        <v>166527082.50999999</v>
      </c>
      <c r="J99" s="31">
        <f t="shared" si="4"/>
        <v>1.2016746948029065E-2</v>
      </c>
      <c r="K99" s="136"/>
      <c r="L99" s="4"/>
      <c r="M99" s="4"/>
      <c r="N99" s="4"/>
      <c r="O99" s="4"/>
    </row>
    <row r="100" spans="2:15" s="12" customFormat="1" ht="15" customHeight="1" thickBot="1" x14ac:dyDescent="0.45">
      <c r="B100" s="13" t="s">
        <v>87</v>
      </c>
      <c r="C100" s="13"/>
      <c r="D100" s="13"/>
      <c r="E100" s="13"/>
      <c r="F100" s="13"/>
      <c r="G100" s="127">
        <v>0</v>
      </c>
      <c r="H100" s="120">
        <f t="shared" si="3"/>
        <v>0</v>
      </c>
      <c r="I100" s="127">
        <v>0</v>
      </c>
      <c r="J100" s="120">
        <f t="shared" si="4"/>
        <v>0</v>
      </c>
      <c r="K100" s="136"/>
      <c r="L100" s="4"/>
      <c r="M100" s="4"/>
      <c r="N100" s="4"/>
      <c r="O100" s="4"/>
    </row>
    <row r="101" spans="2:15" s="12" customFormat="1" ht="15" customHeight="1" x14ac:dyDescent="0.4">
      <c r="B101" s="11"/>
      <c r="C101" s="11"/>
      <c r="D101" s="11"/>
      <c r="E101" s="11"/>
      <c r="F101" s="11"/>
      <c r="G101" s="61"/>
      <c r="H101" s="31"/>
      <c r="I101" s="61"/>
      <c r="J101" s="31"/>
      <c r="K101" s="136"/>
      <c r="L101" s="4"/>
      <c r="M101" s="4"/>
      <c r="N101" s="4"/>
      <c r="O101" s="4"/>
    </row>
    <row r="102" spans="2:15" s="12" customFormat="1" ht="15" customHeight="1" x14ac:dyDescent="0.4">
      <c r="B102" s="38" t="s">
        <v>88</v>
      </c>
      <c r="C102" s="38"/>
      <c r="D102" s="38"/>
      <c r="E102" s="38"/>
      <c r="F102" s="38"/>
      <c r="G102" s="38"/>
      <c r="H102" s="38"/>
      <c r="I102" s="38"/>
      <c r="J102" s="38"/>
      <c r="K102" s="136"/>
      <c r="L102" s="4"/>
      <c r="M102" s="4"/>
      <c r="N102" s="4"/>
      <c r="O102" s="4"/>
    </row>
    <row r="103" spans="2:15" s="12" customFormat="1" ht="15" customHeight="1" x14ac:dyDescent="0.4">
      <c r="B103" s="18" t="s">
        <v>89</v>
      </c>
      <c r="C103" s="65"/>
      <c r="D103" s="65"/>
      <c r="E103" s="65"/>
      <c r="F103" s="10"/>
      <c r="G103" s="67" t="s">
        <v>73</v>
      </c>
      <c r="H103" s="68" t="s">
        <v>74</v>
      </c>
      <c r="I103" s="68" t="s">
        <v>75</v>
      </c>
      <c r="J103" s="68" t="s">
        <v>76</v>
      </c>
      <c r="K103" s="136"/>
      <c r="L103" s="4"/>
      <c r="M103" s="4"/>
      <c r="N103" s="4"/>
    </row>
    <row r="104" spans="2:15" s="12" customFormat="1" ht="15" customHeight="1" x14ac:dyDescent="0.4">
      <c r="B104" s="11" t="s">
        <v>90</v>
      </c>
      <c r="C104" s="11"/>
      <c r="D104" s="11"/>
      <c r="E104" s="11"/>
      <c r="F104" s="69"/>
      <c r="G104" s="61">
        <v>15869</v>
      </c>
      <c r="H104" s="41">
        <f>+G104/$J$69</f>
        <v>8.0965524982525239E-2</v>
      </c>
      <c r="I104" s="61">
        <v>2041928688.5500009</v>
      </c>
      <c r="J104" s="41">
        <f>+I104/$J$40</f>
        <v>0.14734744623147256</v>
      </c>
      <c r="K104" s="137">
        <f>+SUM(H104:H116)</f>
        <v>1</v>
      </c>
      <c r="L104" s="137">
        <f>+SUM(J104:J116)</f>
        <v>0.99999999999998979</v>
      </c>
      <c r="M104" s="4"/>
      <c r="N104" s="4" t="s">
        <v>200</v>
      </c>
    </row>
    <row r="105" spans="2:15" s="12" customFormat="1" ht="15" customHeight="1" x14ac:dyDescent="0.4">
      <c r="B105" s="11" t="s">
        <v>91</v>
      </c>
      <c r="C105" s="11"/>
      <c r="D105" s="11"/>
      <c r="E105" s="11"/>
      <c r="F105" s="69"/>
      <c r="G105" s="61">
        <v>15627</v>
      </c>
      <c r="H105" s="31">
        <f t="shared" ref="H105:H116" si="5">+G105/$J$69</f>
        <v>7.9730812206309273E-2</v>
      </c>
      <c r="I105" s="61">
        <v>1654883248.0800021</v>
      </c>
      <c r="J105" s="31">
        <f t="shared" ref="J105:J116" si="6">+I105/$J$40</f>
        <v>0.11941789239906737</v>
      </c>
      <c r="K105" s="136"/>
      <c r="L105" s="4"/>
      <c r="M105" s="4"/>
      <c r="N105" s="4"/>
    </row>
    <row r="106" spans="2:15" s="12" customFormat="1" ht="15" customHeight="1" x14ac:dyDescent="0.4">
      <c r="B106" s="11" t="s">
        <v>92</v>
      </c>
      <c r="C106" s="11"/>
      <c r="D106" s="11"/>
      <c r="E106" s="11"/>
      <c r="F106" s="69"/>
      <c r="G106" s="61">
        <v>13800</v>
      </c>
      <c r="H106" s="31">
        <f t="shared" si="5"/>
        <v>7.0409240957769764E-2</v>
      </c>
      <c r="I106" s="61">
        <v>1435021205.1799984</v>
      </c>
      <c r="J106" s="31">
        <f t="shared" si="6"/>
        <v>0.10355244581113834</v>
      </c>
      <c r="K106" s="136"/>
      <c r="L106" s="4"/>
      <c r="M106" s="4"/>
      <c r="N106" s="4"/>
    </row>
    <row r="107" spans="2:15" s="12" customFormat="1" ht="15" customHeight="1" x14ac:dyDescent="0.4">
      <c r="B107" s="11" t="s">
        <v>93</v>
      </c>
      <c r="C107" s="11"/>
      <c r="D107" s="11"/>
      <c r="E107" s="11"/>
      <c r="F107" s="69"/>
      <c r="G107" s="61">
        <v>14054</v>
      </c>
      <c r="H107" s="31">
        <f t="shared" si="5"/>
        <v>7.1705179160905519E-2</v>
      </c>
      <c r="I107" s="61">
        <v>1434944821.659997</v>
      </c>
      <c r="J107" s="31">
        <f t="shared" si="6"/>
        <v>0.10354693390630568</v>
      </c>
      <c r="K107" s="136"/>
      <c r="L107" s="4"/>
      <c r="M107" s="4"/>
      <c r="N107" s="4"/>
    </row>
    <row r="108" spans="2:15" s="12" customFormat="1" ht="15" customHeight="1" x14ac:dyDescent="0.4">
      <c r="B108" s="11" t="s">
        <v>94</v>
      </c>
      <c r="C108" s="11"/>
      <c r="D108" s="11"/>
      <c r="E108" s="11"/>
      <c r="F108" s="69"/>
      <c r="G108" s="61">
        <v>10757</v>
      </c>
      <c r="H108" s="31">
        <f t="shared" si="5"/>
        <v>5.4883493114690533E-2</v>
      </c>
      <c r="I108" s="61">
        <v>1069551370.0300022</v>
      </c>
      <c r="J108" s="31">
        <f t="shared" si="6"/>
        <v>7.7179807439408776E-2</v>
      </c>
      <c r="K108" s="136"/>
      <c r="L108" s="4"/>
      <c r="M108" s="4"/>
      <c r="N108" s="4"/>
    </row>
    <row r="109" spans="2:15" s="12" customFormat="1" ht="15" customHeight="1" x14ac:dyDescent="0.4">
      <c r="B109" s="11" t="s">
        <v>95</v>
      </c>
      <c r="C109" s="11"/>
      <c r="D109" s="11"/>
      <c r="E109" s="11"/>
      <c r="F109" s="69"/>
      <c r="G109" s="61">
        <v>10239</v>
      </c>
      <c r="H109" s="31">
        <f t="shared" si="5"/>
        <v>5.2240595519319172E-2</v>
      </c>
      <c r="I109" s="61">
        <v>928177646.63000131</v>
      </c>
      <c r="J109" s="31">
        <f t="shared" si="6"/>
        <v>6.6978149945670779E-2</v>
      </c>
      <c r="K109" s="136"/>
      <c r="L109" s="4"/>
      <c r="M109" s="4"/>
      <c r="N109" s="4"/>
    </row>
    <row r="110" spans="2:15" s="12" customFormat="1" ht="15" customHeight="1" x14ac:dyDescent="0.4">
      <c r="B110" s="11" t="s">
        <v>96</v>
      </c>
      <c r="C110" s="11"/>
      <c r="D110" s="11"/>
      <c r="E110" s="11"/>
      <c r="F110" s="69"/>
      <c r="G110" s="61">
        <v>9923</v>
      </c>
      <c r="H110" s="31">
        <f t="shared" si="5"/>
        <v>5.0628325943764443E-2</v>
      </c>
      <c r="I110" s="61">
        <v>846931377.23000121</v>
      </c>
      <c r="J110" s="31">
        <f t="shared" si="6"/>
        <v>6.1115344658173046E-2</v>
      </c>
      <c r="K110" s="136"/>
      <c r="L110" s="4"/>
      <c r="M110" s="4"/>
      <c r="N110" s="4"/>
    </row>
    <row r="111" spans="2:15" s="12" customFormat="1" ht="15" customHeight="1" x14ac:dyDescent="0.4">
      <c r="B111" s="11" t="s">
        <v>97</v>
      </c>
      <c r="C111" s="11"/>
      <c r="D111" s="11"/>
      <c r="E111" s="11"/>
      <c r="F111" s="69"/>
      <c r="G111" s="61">
        <v>7339</v>
      </c>
      <c r="H111" s="31">
        <f t="shared" si="5"/>
        <v>3.7444450680367558E-2</v>
      </c>
      <c r="I111" s="61">
        <v>607571892.36000097</v>
      </c>
      <c r="J111" s="31">
        <f t="shared" si="6"/>
        <v>4.3842944782190946E-2</v>
      </c>
      <c r="K111" s="136"/>
      <c r="L111" s="4"/>
      <c r="M111" s="4"/>
      <c r="N111" s="4"/>
    </row>
    <row r="112" spans="2:15" s="12" customFormat="1" ht="15" customHeight="1" x14ac:dyDescent="0.4">
      <c r="B112" s="11" t="s">
        <v>98</v>
      </c>
      <c r="C112" s="11"/>
      <c r="D112" s="11"/>
      <c r="E112" s="11"/>
      <c r="F112" s="69"/>
      <c r="G112" s="61">
        <v>4898</v>
      </c>
      <c r="H112" s="31">
        <f t="shared" si="5"/>
        <v>2.4990178421098283E-2</v>
      </c>
      <c r="I112" s="61">
        <v>364786295.66999906</v>
      </c>
      <c r="J112" s="31">
        <f t="shared" si="6"/>
        <v>2.6323313536175456E-2</v>
      </c>
      <c r="K112" s="136"/>
      <c r="L112" s="4"/>
      <c r="M112" s="4"/>
      <c r="N112" s="4"/>
    </row>
    <row r="113" spans="2:14" s="12" customFormat="1" ht="15" customHeight="1" x14ac:dyDescent="0.4">
      <c r="B113" s="11" t="s">
        <v>99</v>
      </c>
      <c r="C113" s="11"/>
      <c r="D113" s="11"/>
      <c r="E113" s="11"/>
      <c r="F113" s="69"/>
      <c r="G113" s="61">
        <v>3610</v>
      </c>
      <c r="H113" s="31">
        <f t="shared" si="5"/>
        <v>1.841864926503977E-2</v>
      </c>
      <c r="I113" s="61">
        <v>246841611.38999993</v>
      </c>
      <c r="J113" s="31">
        <f t="shared" si="6"/>
        <v>1.7812316985372247E-2</v>
      </c>
      <c r="K113" s="136"/>
      <c r="L113" s="4"/>
      <c r="M113" s="4"/>
      <c r="N113" s="4"/>
    </row>
    <row r="114" spans="2:14" s="12" customFormat="1" ht="15" customHeight="1" x14ac:dyDescent="0.4">
      <c r="B114" s="11" t="s">
        <v>100</v>
      </c>
      <c r="C114" s="11"/>
      <c r="D114" s="11"/>
      <c r="E114" s="11"/>
      <c r="F114" s="69"/>
      <c r="G114" s="61">
        <v>1807</v>
      </c>
      <c r="H114" s="31">
        <f t="shared" si="5"/>
        <v>9.2195288703398517E-3</v>
      </c>
      <c r="I114" s="61">
        <v>108911437.25000004</v>
      </c>
      <c r="J114" s="31">
        <f t="shared" si="6"/>
        <v>7.8591491633248651E-3</v>
      </c>
      <c r="K114" s="136"/>
      <c r="L114" s="4"/>
      <c r="M114" s="4"/>
      <c r="N114" s="4"/>
    </row>
    <row r="115" spans="2:14" s="12" customFormat="1" ht="15" customHeight="1" x14ac:dyDescent="0.4">
      <c r="B115" s="11" t="s">
        <v>101</v>
      </c>
      <c r="C115" s="11"/>
      <c r="D115" s="11"/>
      <c r="E115" s="11"/>
      <c r="F115" s="69"/>
      <c r="G115" s="61">
        <v>1295</v>
      </c>
      <c r="H115" s="31">
        <f t="shared" si="5"/>
        <v>6.6072439884283943E-3</v>
      </c>
      <c r="I115" s="61">
        <v>71892099.219999969</v>
      </c>
      <c r="J115" s="31">
        <f t="shared" si="6"/>
        <v>5.1877997912889605E-3</v>
      </c>
      <c r="K115" s="136"/>
      <c r="L115" s="4"/>
      <c r="M115" s="4"/>
      <c r="N115" s="4"/>
    </row>
    <row r="116" spans="2:14" s="12" customFormat="1" ht="15" customHeight="1" thickBot="1" x14ac:dyDescent="0.45">
      <c r="B116" s="13" t="s">
        <v>102</v>
      </c>
      <c r="C116" s="13"/>
      <c r="D116" s="13"/>
      <c r="E116" s="13"/>
      <c r="F116" s="71"/>
      <c r="G116" s="127">
        <v>86779</v>
      </c>
      <c r="H116" s="120">
        <f t="shared" si="5"/>
        <v>0.44275677688944221</v>
      </c>
      <c r="I116" s="61">
        <v>3046475364.5200572</v>
      </c>
      <c r="J116" s="31">
        <f t="shared" si="6"/>
        <v>0.21983645535040086</v>
      </c>
      <c r="K116" s="136"/>
      <c r="L116" s="4"/>
      <c r="M116" s="4"/>
      <c r="N116" s="4"/>
    </row>
    <row r="117" spans="2:14" s="12" customFormat="1" ht="15" customHeight="1" x14ac:dyDescent="0.4">
      <c r="B117" s="18" t="s">
        <v>103</v>
      </c>
      <c r="C117" s="72"/>
      <c r="D117" s="72"/>
      <c r="E117" s="72"/>
      <c r="G117" s="64" t="s">
        <v>73</v>
      </c>
      <c r="H117" s="73" t="s">
        <v>74</v>
      </c>
      <c r="I117" s="138" t="s">
        <v>75</v>
      </c>
      <c r="J117" s="138" t="s">
        <v>76</v>
      </c>
      <c r="K117" s="137">
        <f>+SUM(H117:H132)</f>
        <v>0.99999999999999989</v>
      </c>
      <c r="L117" s="137">
        <f>+SUM(J117:J132)</f>
        <v>0.99999999999998113</v>
      </c>
      <c r="M117" s="4"/>
      <c r="N117" s="4"/>
    </row>
    <row r="118" spans="2:14" s="12" customFormat="1" ht="15" customHeight="1" x14ac:dyDescent="0.4">
      <c r="B118" s="11" t="s">
        <v>104</v>
      </c>
      <c r="C118" s="11"/>
      <c r="D118" s="11"/>
      <c r="E118" s="11"/>
      <c r="F118" s="70"/>
      <c r="G118" s="61">
        <v>10720</v>
      </c>
      <c r="H118" s="41">
        <f>+G118/$J$69</f>
        <v>5.4694714715021145E-2</v>
      </c>
      <c r="I118" s="61">
        <v>99782143.089999944</v>
      </c>
      <c r="J118" s="41">
        <f>+I118/$J$40</f>
        <v>7.2003709268884403E-3</v>
      </c>
      <c r="K118" s="136"/>
      <c r="L118" s="4"/>
      <c r="M118" s="4"/>
      <c r="N118" s="4"/>
    </row>
    <row r="119" spans="2:14" s="12" customFormat="1" ht="15" customHeight="1" x14ac:dyDescent="0.4">
      <c r="B119" s="11" t="s">
        <v>105</v>
      </c>
      <c r="C119" s="11"/>
      <c r="D119" s="11"/>
      <c r="E119" s="11"/>
      <c r="F119" s="70"/>
      <c r="G119" s="61">
        <v>15033</v>
      </c>
      <c r="H119" s="31">
        <f t="shared" ref="H119:H132" si="7">+G119/$J$69</f>
        <v>7.6700153573779184E-2</v>
      </c>
      <c r="I119" s="61">
        <v>290027944.99999875</v>
      </c>
      <c r="J119" s="31">
        <f t="shared" ref="J119:J132" si="8">+I119/$J$40</f>
        <v>2.0928682412439371E-2</v>
      </c>
      <c r="K119" s="136"/>
      <c r="L119" s="4"/>
      <c r="M119" s="4"/>
      <c r="N119" s="4"/>
    </row>
    <row r="120" spans="2:14" s="12" customFormat="1" ht="15" customHeight="1" x14ac:dyDescent="0.4">
      <c r="B120" s="11" t="s">
        <v>106</v>
      </c>
      <c r="C120" s="11"/>
      <c r="D120" s="11"/>
      <c r="E120" s="11"/>
      <c r="F120" s="70"/>
      <c r="G120" s="61">
        <v>7572</v>
      </c>
      <c r="H120" s="31">
        <f t="shared" si="7"/>
        <v>3.8633244386393671E-2</v>
      </c>
      <c r="I120" s="61">
        <v>214452061.07999974</v>
      </c>
      <c r="J120" s="31">
        <f t="shared" si="8"/>
        <v>1.5475057339858694E-2</v>
      </c>
      <c r="K120" s="136"/>
      <c r="L120" s="4"/>
      <c r="M120" s="4"/>
      <c r="N120" s="4"/>
    </row>
    <row r="121" spans="2:14" s="12" customFormat="1" ht="15" customHeight="1" x14ac:dyDescent="0.4">
      <c r="B121" s="11" t="s">
        <v>107</v>
      </c>
      <c r="C121" s="11"/>
      <c r="D121" s="11"/>
      <c r="E121" s="11"/>
      <c r="F121" s="70"/>
      <c r="G121" s="61">
        <v>5832</v>
      </c>
      <c r="H121" s="31">
        <f t="shared" si="7"/>
        <v>2.97555574830227E-2</v>
      </c>
      <c r="I121" s="61">
        <v>207025820.05999941</v>
      </c>
      <c r="J121" s="31">
        <f t="shared" si="8"/>
        <v>1.4939172979385025E-2</v>
      </c>
      <c r="K121" s="136"/>
      <c r="L121" s="4"/>
      <c r="M121" s="4"/>
      <c r="N121" s="4"/>
    </row>
    <row r="122" spans="2:14" s="12" customFormat="1" ht="15" customHeight="1" x14ac:dyDescent="0.4">
      <c r="B122" s="11" t="s">
        <v>108</v>
      </c>
      <c r="C122" s="11"/>
      <c r="D122" s="11"/>
      <c r="E122" s="11"/>
      <c r="F122" s="70"/>
      <c r="G122" s="61">
        <v>6980</v>
      </c>
      <c r="H122" s="31">
        <f t="shared" si="7"/>
        <v>3.5612789991683547E-2</v>
      </c>
      <c r="I122" s="61">
        <v>287853426.66000003</v>
      </c>
      <c r="J122" s="31">
        <f t="shared" si="8"/>
        <v>2.0771767175399511E-2</v>
      </c>
      <c r="K122" s="136"/>
      <c r="L122" s="4"/>
      <c r="M122" s="4"/>
      <c r="N122" s="4"/>
    </row>
    <row r="123" spans="2:14" s="12" customFormat="1" ht="15" customHeight="1" x14ac:dyDescent="0.4">
      <c r="B123" s="11" t="s">
        <v>109</v>
      </c>
      <c r="C123" s="11"/>
      <c r="D123" s="11"/>
      <c r="E123" s="11"/>
      <c r="F123" s="70"/>
      <c r="G123" s="61">
        <v>8004</v>
      </c>
      <c r="H123" s="31">
        <f t="shared" si="7"/>
        <v>4.083735975550646E-2</v>
      </c>
      <c r="I123" s="61">
        <v>383908642.18000025</v>
      </c>
      <c r="J123" s="31">
        <f t="shared" si="8"/>
        <v>2.7703199591943065E-2</v>
      </c>
      <c r="K123" s="136"/>
      <c r="L123" s="4"/>
      <c r="M123" s="4"/>
      <c r="N123" s="4"/>
    </row>
    <row r="124" spans="2:14" s="12" customFormat="1" ht="15" customHeight="1" x14ac:dyDescent="0.4">
      <c r="B124" s="11" t="s">
        <v>110</v>
      </c>
      <c r="C124" s="11"/>
      <c r="D124" s="11"/>
      <c r="E124" s="11"/>
      <c r="F124" s="70"/>
      <c r="G124" s="61">
        <v>8448</v>
      </c>
      <c r="H124" s="31">
        <f t="shared" si="7"/>
        <v>4.3102700551539051E-2</v>
      </c>
      <c r="I124" s="61">
        <v>452664812.30000073</v>
      </c>
      <c r="J124" s="31">
        <f t="shared" si="8"/>
        <v>3.2664707864317126E-2</v>
      </c>
      <c r="K124" s="136"/>
      <c r="L124" s="4"/>
      <c r="M124" s="4"/>
      <c r="N124" s="4"/>
    </row>
    <row r="125" spans="2:14" s="12" customFormat="1" ht="15" customHeight="1" x14ac:dyDescent="0.4">
      <c r="B125" s="11" t="s">
        <v>111</v>
      </c>
      <c r="C125" s="11"/>
      <c r="D125" s="11"/>
      <c r="E125" s="11"/>
      <c r="F125" s="70"/>
      <c r="G125" s="61">
        <v>11840</v>
      </c>
      <c r="H125" s="31">
        <f t="shared" si="7"/>
        <v>6.0409087894202462E-2</v>
      </c>
      <c r="I125" s="61">
        <v>653781478.12999809</v>
      </c>
      <c r="J125" s="31">
        <f t="shared" si="8"/>
        <v>4.7177470856878859E-2</v>
      </c>
      <c r="K125" s="136"/>
      <c r="L125" s="4"/>
      <c r="M125" s="4"/>
      <c r="N125" s="4"/>
    </row>
    <row r="126" spans="2:14" s="12" customFormat="1" ht="15" customHeight="1" x14ac:dyDescent="0.4">
      <c r="B126" s="11" t="s">
        <v>112</v>
      </c>
      <c r="C126" s="11"/>
      <c r="D126" s="11"/>
      <c r="E126" s="11"/>
      <c r="F126" s="70"/>
      <c r="G126" s="61">
        <v>13727</v>
      </c>
      <c r="H126" s="31">
        <f t="shared" si="7"/>
        <v>7.0036786277340973E-2</v>
      </c>
      <c r="I126" s="61">
        <v>858943323.37000084</v>
      </c>
      <c r="J126" s="31">
        <f t="shared" si="8"/>
        <v>6.1982137704337546E-2</v>
      </c>
      <c r="K126" s="136"/>
      <c r="L126" s="4"/>
      <c r="M126" s="4"/>
      <c r="N126" s="4"/>
    </row>
    <row r="127" spans="2:14" s="12" customFormat="1" ht="15" customHeight="1" x14ac:dyDescent="0.4">
      <c r="B127" s="11" t="s">
        <v>113</v>
      </c>
      <c r="C127" s="11"/>
      <c r="D127" s="11"/>
      <c r="E127" s="11"/>
      <c r="F127" s="70"/>
      <c r="G127" s="61">
        <v>13134</v>
      </c>
      <c r="H127" s="31">
        <f t="shared" si="7"/>
        <v>6.701122976372087E-2</v>
      </c>
      <c r="I127" s="61">
        <v>936739867.89999866</v>
      </c>
      <c r="J127" s="31">
        <f t="shared" si="8"/>
        <v>6.7596007682465098E-2</v>
      </c>
      <c r="K127" s="136"/>
      <c r="L127" s="4"/>
      <c r="M127" s="4"/>
      <c r="N127" s="4"/>
    </row>
    <row r="128" spans="2:14" s="12" customFormat="1" ht="15" customHeight="1" x14ac:dyDescent="0.4">
      <c r="B128" s="11" t="s">
        <v>114</v>
      </c>
      <c r="C128" s="11"/>
      <c r="D128" s="11"/>
      <c r="E128" s="11"/>
      <c r="F128" s="70"/>
      <c r="G128" s="61">
        <v>13046</v>
      </c>
      <c r="H128" s="31">
        <f t="shared" si="7"/>
        <v>6.6562243299642346E-2</v>
      </c>
      <c r="I128" s="61">
        <v>1081735392.0499995</v>
      </c>
      <c r="J128" s="31">
        <f t="shared" si="8"/>
        <v>7.8059017638835215E-2</v>
      </c>
      <c r="K128" s="136"/>
      <c r="L128" s="4"/>
      <c r="M128" s="4"/>
      <c r="N128" s="4"/>
    </row>
    <row r="129" spans="2:15" s="12" customFormat="1" ht="15" customHeight="1" x14ac:dyDescent="0.4">
      <c r="B129" s="11" t="s">
        <v>115</v>
      </c>
      <c r="C129" s="11"/>
      <c r="D129" s="11"/>
      <c r="E129" s="11"/>
      <c r="F129" s="70"/>
      <c r="G129" s="61">
        <v>12885</v>
      </c>
      <c r="H129" s="31">
        <f t="shared" si="7"/>
        <v>6.5740802155135031E-2</v>
      </c>
      <c r="I129" s="61">
        <v>1150761613.4599986</v>
      </c>
      <c r="J129" s="31">
        <f t="shared" si="8"/>
        <v>8.304001305988197E-2</v>
      </c>
      <c r="K129" s="136"/>
      <c r="L129" s="4"/>
      <c r="M129" s="4"/>
      <c r="N129" s="4"/>
    </row>
    <row r="130" spans="2:15" s="12" customFormat="1" ht="15" customHeight="1" x14ac:dyDescent="0.4">
      <c r="B130" s="11" t="s">
        <v>116</v>
      </c>
      <c r="C130" s="11"/>
      <c r="D130" s="11"/>
      <c r="E130" s="11"/>
      <c r="F130" s="70"/>
      <c r="G130" s="61">
        <v>13503</v>
      </c>
      <c r="H130" s="31">
        <f t="shared" si="7"/>
        <v>6.8893911641504713E-2</v>
      </c>
      <c r="I130" s="61">
        <v>1307074992.230005</v>
      </c>
      <c r="J130" s="31">
        <f t="shared" si="8"/>
        <v>9.4319729781982053E-2</v>
      </c>
      <c r="K130" s="136"/>
      <c r="L130" s="4"/>
      <c r="M130" s="4"/>
      <c r="N130" s="4"/>
    </row>
    <row r="131" spans="2:15" s="12" customFormat="1" ht="15" customHeight="1" x14ac:dyDescent="0.4">
      <c r="B131" s="11" t="s">
        <v>117</v>
      </c>
      <c r="C131" s="11"/>
      <c r="D131" s="11"/>
      <c r="E131" s="11"/>
      <c r="F131" s="70"/>
      <c r="G131" s="61">
        <v>54562</v>
      </c>
      <c r="H131" s="31">
        <f t="shared" si="7"/>
        <v>0.27838181196650968</v>
      </c>
      <c r="I131" s="61">
        <v>5875300643.5299397</v>
      </c>
      <c r="J131" s="31">
        <f t="shared" si="8"/>
        <v>0.42396708098607289</v>
      </c>
      <c r="K131" s="136"/>
      <c r="L131" s="4"/>
      <c r="M131" s="4"/>
      <c r="N131" s="4"/>
    </row>
    <row r="132" spans="2:15" s="12" customFormat="1" ht="15" customHeight="1" thickBot="1" x14ac:dyDescent="0.45">
      <c r="B132" s="13" t="s">
        <v>118</v>
      </c>
      <c r="C132" s="13"/>
      <c r="D132" s="13"/>
      <c r="E132" s="13"/>
      <c r="F132" s="74"/>
      <c r="G132" s="127">
        <v>711</v>
      </c>
      <c r="H132" s="120">
        <f t="shared" si="7"/>
        <v>3.6276065449981376E-3</v>
      </c>
      <c r="I132" s="127">
        <v>57864896.730000019</v>
      </c>
      <c r="J132" s="120">
        <f t="shared" si="8"/>
        <v>4.1755839992962647E-3</v>
      </c>
      <c r="K132" s="136"/>
      <c r="L132" s="4"/>
      <c r="M132" s="4"/>
      <c r="N132" s="4"/>
      <c r="O132" s="4"/>
    </row>
    <row r="133" spans="2:15" s="12" customFormat="1" ht="15" customHeight="1" x14ac:dyDescent="0.4">
      <c r="B133" s="18" t="s">
        <v>119</v>
      </c>
      <c r="C133" s="65"/>
      <c r="D133" s="65"/>
      <c r="E133" s="65"/>
      <c r="F133" s="65"/>
      <c r="G133" s="64" t="s">
        <v>73</v>
      </c>
      <c r="H133" s="73" t="s">
        <v>74</v>
      </c>
      <c r="I133" s="73" t="s">
        <v>75</v>
      </c>
      <c r="J133" s="73" t="s">
        <v>76</v>
      </c>
      <c r="K133" s="137">
        <f>+SUM(H133:H139)</f>
        <v>0.99999999999999989</v>
      </c>
      <c r="L133" s="137">
        <f>+SUM(J133:J139)</f>
        <v>0.99999999999998923</v>
      </c>
      <c r="M133" s="4"/>
      <c r="N133" s="4"/>
      <c r="O133" s="4"/>
    </row>
    <row r="134" spans="2:15" ht="15" customHeight="1" x14ac:dyDescent="0.4">
      <c r="B134" s="11" t="s">
        <v>120</v>
      </c>
      <c r="C134" s="11"/>
      <c r="D134" s="11"/>
      <c r="E134" s="11"/>
      <c r="F134" s="75"/>
      <c r="G134" s="61">
        <v>69893</v>
      </c>
      <c r="H134" s="41">
        <f>+G134/$J$69</f>
        <v>0.35660239697546392</v>
      </c>
      <c r="I134" s="61">
        <v>2665295894.9000111</v>
      </c>
      <c r="J134" s="41">
        <f>+I134/$J$40</f>
        <v>0.19233019535252355</v>
      </c>
    </row>
    <row r="135" spans="2:15" s="12" customFormat="1" ht="15" customHeight="1" x14ac:dyDescent="0.4">
      <c r="B135" s="11" t="s">
        <v>121</v>
      </c>
      <c r="C135" s="11"/>
      <c r="D135" s="11"/>
      <c r="E135" s="11"/>
      <c r="F135" s="75"/>
      <c r="G135" s="61">
        <v>27896</v>
      </c>
      <c r="H135" s="31">
        <f t="shared" ref="H135:H138" si="9">+G135/$J$69</f>
        <v>0.14232870911289458</v>
      </c>
      <c r="I135" s="61">
        <v>1953444410.1599948</v>
      </c>
      <c r="J135" s="31">
        <f t="shared" ref="J135:J138" si="10">+I135/$J$40</f>
        <v>0.14096233957935903</v>
      </c>
      <c r="K135" s="136"/>
      <c r="L135" s="4"/>
      <c r="M135" s="4"/>
      <c r="N135" s="4"/>
      <c r="O135" s="4"/>
    </row>
    <row r="136" spans="2:15" s="12" customFormat="1" ht="15" customHeight="1" x14ac:dyDescent="0.4">
      <c r="B136" s="11" t="s">
        <v>122</v>
      </c>
      <c r="C136" s="11"/>
      <c r="D136" s="11"/>
      <c r="E136" s="11"/>
      <c r="F136" s="75"/>
      <c r="G136" s="61">
        <v>35037</v>
      </c>
      <c r="H136" s="31">
        <f t="shared" si="9"/>
        <v>0.17876294024908546</v>
      </c>
      <c r="I136" s="61">
        <v>2713297514.3900127</v>
      </c>
      <c r="J136" s="31">
        <f t="shared" si="10"/>
        <v>0.19579403622340585</v>
      </c>
      <c r="K136" s="136"/>
      <c r="L136" s="4"/>
      <c r="M136" s="4"/>
      <c r="N136" s="4"/>
      <c r="O136" s="4"/>
    </row>
    <row r="137" spans="2:15" s="12" customFormat="1" ht="15" customHeight="1" x14ac:dyDescent="0.4">
      <c r="B137" s="11" t="s">
        <v>123</v>
      </c>
      <c r="C137" s="11"/>
      <c r="D137" s="11"/>
      <c r="E137" s="11"/>
      <c r="F137" s="75"/>
      <c r="G137" s="61">
        <v>32899</v>
      </c>
      <c r="H137" s="31">
        <f t="shared" si="9"/>
        <v>0.16785461001954111</v>
      </c>
      <c r="I137" s="61">
        <v>3119306383.7300258</v>
      </c>
      <c r="J137" s="31">
        <f t="shared" si="10"/>
        <v>0.22509200846897953</v>
      </c>
      <c r="K137" s="136"/>
      <c r="L137" s="4"/>
      <c r="M137" s="4"/>
      <c r="N137" s="4"/>
      <c r="O137" s="4"/>
    </row>
    <row r="138" spans="2:15" s="12" customFormat="1" ht="15" customHeight="1" x14ac:dyDescent="0.4">
      <c r="B138" s="11" t="s">
        <v>124</v>
      </c>
      <c r="C138" s="11"/>
      <c r="D138" s="11"/>
      <c r="E138" s="11"/>
      <c r="F138" s="75"/>
      <c r="G138" s="61">
        <v>30272</v>
      </c>
      <c r="H138" s="31">
        <f t="shared" si="9"/>
        <v>0.15445134364301494</v>
      </c>
      <c r="I138" s="61">
        <v>3406572854.5900068</v>
      </c>
      <c r="J138" s="31">
        <f t="shared" si="10"/>
        <v>0.24582142037572127</v>
      </c>
      <c r="K138" s="136"/>
      <c r="L138" s="4"/>
      <c r="M138" s="4"/>
      <c r="N138" s="4"/>
      <c r="O138" s="4"/>
    </row>
    <row r="139" spans="2:15" s="12" customFormat="1" ht="15" customHeight="1" thickBot="1" x14ac:dyDescent="0.45">
      <c r="B139" s="13" t="s">
        <v>125</v>
      </c>
      <c r="C139" s="13"/>
      <c r="D139" s="13"/>
      <c r="E139" s="13"/>
      <c r="F139" s="74"/>
      <c r="G139" s="127">
        <v>0</v>
      </c>
      <c r="H139" s="120">
        <v>0</v>
      </c>
      <c r="I139" s="127">
        <v>0</v>
      </c>
      <c r="J139" s="120">
        <v>0</v>
      </c>
      <c r="K139" s="136"/>
      <c r="L139" s="4"/>
      <c r="M139" s="4"/>
      <c r="N139" s="4"/>
      <c r="O139" s="4"/>
    </row>
    <row r="140" spans="2:15" s="12" customFormat="1" ht="15" customHeight="1" x14ac:dyDescent="0.4">
      <c r="B140" s="18" t="s">
        <v>126</v>
      </c>
      <c r="C140" s="65"/>
      <c r="D140" s="65"/>
      <c r="E140" s="65"/>
      <c r="F140" s="65"/>
      <c r="G140" s="64" t="s">
        <v>73</v>
      </c>
      <c r="H140" s="73" t="s">
        <v>74</v>
      </c>
      <c r="I140" s="73" t="s">
        <v>75</v>
      </c>
      <c r="J140" s="73" t="s">
        <v>76</v>
      </c>
      <c r="K140" s="137">
        <f>+SUM(H140:H144)</f>
        <v>1</v>
      </c>
      <c r="L140" s="137">
        <f>+SUM(J140:J144)</f>
        <v>0.99999999999998235</v>
      </c>
      <c r="M140" s="4"/>
      <c r="N140" s="4"/>
    </row>
    <row r="141" spans="2:15" s="12" customFormat="1" ht="15" customHeight="1" x14ac:dyDescent="0.4">
      <c r="B141" s="11" t="s">
        <v>127</v>
      </c>
      <c r="C141" s="11"/>
      <c r="D141" s="11"/>
      <c r="E141" s="11"/>
      <c r="F141" s="11"/>
      <c r="G141" s="61">
        <v>182948</v>
      </c>
      <c r="H141" s="41">
        <f>+G141/$J$69</f>
        <v>0.9334224503436277</v>
      </c>
      <c r="I141" s="61">
        <v>12917861438.579956</v>
      </c>
      <c r="J141" s="41">
        <f>+I141/$J$40</f>
        <v>0.93216472466450861</v>
      </c>
      <c r="K141" s="136"/>
      <c r="L141" s="4"/>
      <c r="M141" s="4"/>
      <c r="N141" s="4"/>
    </row>
    <row r="142" spans="2:15" s="12" customFormat="1" ht="15" customHeight="1" x14ac:dyDescent="0.4">
      <c r="B142" s="11" t="s">
        <v>128</v>
      </c>
      <c r="C142" s="11"/>
      <c r="D142" s="11"/>
      <c r="E142" s="11"/>
      <c r="F142" s="11"/>
      <c r="G142" s="61">
        <v>11678</v>
      </c>
      <c r="H142" s="31">
        <f t="shared" ref="H142:H144" si="11">+G142/$J$69</f>
        <v>5.9582544630785168E-2</v>
      </c>
      <c r="I142" s="61">
        <v>922901426.13000011</v>
      </c>
      <c r="J142" s="31">
        <f t="shared" ref="J142:J144" si="12">+I142/$J$40</f>
        <v>6.6597413037085884E-2</v>
      </c>
      <c r="K142" s="136"/>
      <c r="L142" s="4"/>
      <c r="M142" s="4"/>
      <c r="N142" s="4"/>
    </row>
    <row r="143" spans="2:15" s="12" customFormat="1" ht="15" customHeight="1" x14ac:dyDescent="0.4">
      <c r="B143" s="11" t="s">
        <v>129</v>
      </c>
      <c r="C143" s="11"/>
      <c r="D143" s="11"/>
      <c r="E143" s="11"/>
      <c r="F143" s="11"/>
      <c r="G143" s="61">
        <v>3</v>
      </c>
      <c r="H143" s="31">
        <f t="shared" si="11"/>
        <v>1.5306356729949947E-5</v>
      </c>
      <c r="I143" s="61">
        <v>30479.54</v>
      </c>
      <c r="J143" s="31">
        <f t="shared" si="12"/>
        <v>2.1994315504226499E-6</v>
      </c>
      <c r="K143" s="136"/>
      <c r="L143" s="4"/>
      <c r="M143" s="4"/>
      <c r="N143" s="4"/>
    </row>
    <row r="144" spans="2:15" s="12" customFormat="1" ht="15" customHeight="1" thickBot="1" x14ac:dyDescent="0.45">
      <c r="B144" s="13" t="s">
        <v>87</v>
      </c>
      <c r="C144" s="13"/>
      <c r="D144" s="13"/>
      <c r="E144" s="13"/>
      <c r="F144" s="74"/>
      <c r="G144" s="61">
        <v>1368</v>
      </c>
      <c r="H144" s="120">
        <f t="shared" si="11"/>
        <v>6.9796986688571766E-3</v>
      </c>
      <c r="I144" s="127">
        <v>17123713.520000011</v>
      </c>
      <c r="J144" s="120">
        <f t="shared" si="12"/>
        <v>1.235662866837456E-3</v>
      </c>
      <c r="K144" s="136"/>
      <c r="L144" s="4"/>
      <c r="M144" s="4"/>
      <c r="N144" s="4"/>
    </row>
    <row r="145" spans="2:14" s="12" customFormat="1" ht="15" customHeight="1" x14ac:dyDescent="0.4">
      <c r="B145" s="18" t="s">
        <v>130</v>
      </c>
      <c r="C145" s="65"/>
      <c r="D145" s="65"/>
      <c r="E145" s="65"/>
      <c r="F145" s="65"/>
      <c r="G145" s="64" t="s">
        <v>73</v>
      </c>
      <c r="H145" s="73" t="s">
        <v>74</v>
      </c>
      <c r="I145" s="73" t="s">
        <v>75</v>
      </c>
      <c r="J145" s="73" t="s">
        <v>76</v>
      </c>
      <c r="K145" s="137">
        <f>+SUM(H145:H149)</f>
        <v>1</v>
      </c>
      <c r="L145" s="137">
        <f>+SUM(J145:J149)</f>
        <v>0.99999999999997924</v>
      </c>
      <c r="M145" s="4"/>
      <c r="N145" s="4"/>
    </row>
    <row r="146" spans="2:14" s="12" customFormat="1" ht="15" customHeight="1" x14ac:dyDescent="0.4">
      <c r="B146" s="18" t="s">
        <v>131</v>
      </c>
      <c r="C146" s="18"/>
      <c r="D146" s="54"/>
      <c r="E146" s="186"/>
      <c r="F146" s="187"/>
      <c r="G146" s="128"/>
      <c r="H146" s="129"/>
      <c r="I146" s="130"/>
      <c r="J146" s="31"/>
      <c r="K146" s="136"/>
      <c r="L146" s="4"/>
      <c r="M146" s="4"/>
      <c r="N146" s="4"/>
    </row>
    <row r="147" spans="2:14" s="12" customFormat="1" ht="15" customHeight="1" x14ac:dyDescent="0.4">
      <c r="B147" s="54" t="s">
        <v>132</v>
      </c>
      <c r="C147" s="54"/>
      <c r="D147" s="54"/>
      <c r="E147" s="188"/>
      <c r="F147" s="189"/>
      <c r="G147" s="61">
        <v>117455</v>
      </c>
      <c r="H147" s="41">
        <f>+G147/$J$69</f>
        <v>0.59926937657209034</v>
      </c>
      <c r="I147" s="61">
        <v>7742994589.9599285</v>
      </c>
      <c r="J147" s="41">
        <f>+I147/$J$40</f>
        <v>0.55874158848557942</v>
      </c>
      <c r="K147" s="136"/>
      <c r="L147" s="4"/>
      <c r="N147" s="4"/>
    </row>
    <row r="148" spans="2:14" s="12" customFormat="1" ht="15" customHeight="1" x14ac:dyDescent="0.4">
      <c r="B148" s="54" t="s">
        <v>133</v>
      </c>
      <c r="C148" s="54"/>
      <c r="D148" s="54"/>
      <c r="E148" s="188"/>
      <c r="F148" s="189"/>
      <c r="G148" s="61">
        <v>78089</v>
      </c>
      <c r="H148" s="31">
        <f t="shared" ref="H148:H149" si="13">+G148/$J$69</f>
        <v>0.39841936356168717</v>
      </c>
      <c r="I148" s="61">
        <v>6080414642.6999836</v>
      </c>
      <c r="J148" s="31">
        <f t="shared" ref="J148:J149" si="14">+I148/$J$40</f>
        <v>0.43876829521725746</v>
      </c>
      <c r="K148" s="136"/>
      <c r="L148" s="4"/>
      <c r="N148" s="4"/>
    </row>
    <row r="149" spans="2:14" s="12" customFormat="1" ht="15" customHeight="1" x14ac:dyDescent="0.4">
      <c r="B149" s="54" t="s">
        <v>87</v>
      </c>
      <c r="C149" s="54"/>
      <c r="D149" s="54"/>
      <c r="E149" s="188"/>
      <c r="F149" s="189"/>
      <c r="G149" s="61">
        <v>453</v>
      </c>
      <c r="H149" s="31">
        <f t="shared" si="13"/>
        <v>2.3112598662224423E-3</v>
      </c>
      <c r="I149" s="61">
        <v>34507825.109999985</v>
      </c>
      <c r="J149" s="31">
        <f t="shared" si="14"/>
        <v>2.4901162971423096E-3</v>
      </c>
      <c r="K149" s="136"/>
      <c r="L149" s="4"/>
      <c r="N149" s="4"/>
    </row>
    <row r="150" spans="2:14" s="12" customFormat="1" ht="15" customHeight="1" thickBot="1" x14ac:dyDescent="0.45">
      <c r="B150" s="76" t="s">
        <v>134</v>
      </c>
      <c r="C150" s="13"/>
      <c r="D150" s="13"/>
      <c r="E150" s="13"/>
      <c r="F150" s="74"/>
      <c r="G150" s="77"/>
      <c r="H150" s="120"/>
      <c r="I150" s="77"/>
      <c r="J150" s="120"/>
      <c r="K150" s="136"/>
      <c r="L150" s="4"/>
      <c r="N150" s="4"/>
    </row>
    <row r="151" spans="2:14" s="12" customFormat="1" ht="15" customHeight="1" x14ac:dyDescent="0.4">
      <c r="B151" s="18" t="s">
        <v>135</v>
      </c>
      <c r="C151" s="65"/>
      <c r="D151" s="65"/>
      <c r="E151" s="65"/>
      <c r="F151" s="65"/>
      <c r="G151" s="64" t="s">
        <v>73</v>
      </c>
      <c r="H151" s="73" t="s">
        <v>74</v>
      </c>
      <c r="I151" s="73" t="s">
        <v>75</v>
      </c>
      <c r="J151" s="73" t="s">
        <v>76</v>
      </c>
      <c r="K151" s="137">
        <f>+SUM(H151:H158)</f>
        <v>1</v>
      </c>
      <c r="L151" s="137">
        <f>+SUM(J151:J158)</f>
        <v>0.99999999999998823</v>
      </c>
      <c r="N151" s="4"/>
    </row>
    <row r="152" spans="2:14" s="12" customFormat="1" ht="15" customHeight="1" x14ac:dyDescent="0.4">
      <c r="B152" s="11" t="s">
        <v>136</v>
      </c>
      <c r="C152" s="11"/>
      <c r="D152" s="11"/>
      <c r="E152" s="11"/>
      <c r="F152" s="75"/>
      <c r="G152" s="61">
        <v>69845</v>
      </c>
      <c r="H152" s="41">
        <f>+G152/$J$69</f>
        <v>0.35635749526778471</v>
      </c>
      <c r="I152" s="61">
        <v>4720570951.5699701</v>
      </c>
      <c r="J152" s="41">
        <f>+I152/$J$40</f>
        <v>0.34064072774364912</v>
      </c>
      <c r="K152" s="136"/>
      <c r="L152" s="4"/>
      <c r="N152" s="4"/>
    </row>
    <row r="153" spans="2:14" s="12" customFormat="1" ht="15" customHeight="1" x14ac:dyDescent="0.4">
      <c r="B153" s="11" t="s">
        <v>137</v>
      </c>
      <c r="C153" s="11"/>
      <c r="D153" s="11"/>
      <c r="E153" s="11"/>
      <c r="F153" s="75"/>
      <c r="G153" s="61">
        <v>38524</v>
      </c>
      <c r="H153" s="31">
        <f t="shared" ref="H153:H158" si="15">+G153/$J$69</f>
        <v>0.19655402888819726</v>
      </c>
      <c r="I153" s="61">
        <v>2355436215.5500183</v>
      </c>
      <c r="J153" s="31">
        <f t="shared" ref="J153:J158" si="16">+I153/$J$40</f>
        <v>0.16997043680740706</v>
      </c>
      <c r="K153" s="136"/>
      <c r="L153" s="4"/>
      <c r="N153" s="4"/>
    </row>
    <row r="154" spans="2:14" s="12" customFormat="1" ht="15" customHeight="1" x14ac:dyDescent="0.4">
      <c r="B154" s="11" t="s">
        <v>138</v>
      </c>
      <c r="C154" s="11"/>
      <c r="D154" s="11"/>
      <c r="E154" s="11"/>
      <c r="F154" s="75"/>
      <c r="G154" s="61">
        <v>58315</v>
      </c>
      <c r="H154" s="31">
        <f t="shared" si="15"/>
        <v>0.29753006423567707</v>
      </c>
      <c r="I154" s="61">
        <v>4705469274.3100462</v>
      </c>
      <c r="J154" s="31">
        <f t="shared" si="16"/>
        <v>0.33955097686716684</v>
      </c>
      <c r="K154" s="136"/>
      <c r="L154" s="4"/>
      <c r="N154" s="4"/>
    </row>
    <row r="155" spans="2:14" s="12" customFormat="1" ht="15" customHeight="1" x14ac:dyDescent="0.4">
      <c r="B155" s="11" t="s">
        <v>139</v>
      </c>
      <c r="C155" s="11"/>
      <c r="D155" s="11"/>
      <c r="E155" s="11"/>
      <c r="F155" s="75"/>
      <c r="G155" s="61">
        <v>11189</v>
      </c>
      <c r="H155" s="31">
        <f t="shared" si="15"/>
        <v>5.7087608483803322E-2</v>
      </c>
      <c r="I155" s="61">
        <v>638010950.41000068</v>
      </c>
      <c r="J155" s="31">
        <f t="shared" si="16"/>
        <v>4.6039455117987224E-2</v>
      </c>
      <c r="K155" s="136"/>
      <c r="L155" s="4"/>
      <c r="N155" s="4"/>
    </row>
    <row r="156" spans="2:14" s="12" customFormat="1" ht="15" customHeight="1" x14ac:dyDescent="0.4">
      <c r="B156" s="11" t="s">
        <v>140</v>
      </c>
      <c r="C156" s="11"/>
      <c r="D156" s="11"/>
      <c r="E156" s="11"/>
      <c r="F156" s="75"/>
      <c r="G156" s="61">
        <v>10574</v>
      </c>
      <c r="H156" s="31">
        <f t="shared" si="15"/>
        <v>5.3949805354163584E-2</v>
      </c>
      <c r="I156" s="61">
        <v>836811792.67000163</v>
      </c>
      <c r="J156" s="31">
        <f t="shared" si="16"/>
        <v>6.0385106158562067E-2</v>
      </c>
      <c r="K156" s="136"/>
      <c r="L156" s="4"/>
      <c r="N156" s="4"/>
    </row>
    <row r="157" spans="2:14" s="12" customFormat="1" ht="15" customHeight="1" x14ac:dyDescent="0.4">
      <c r="B157" s="11" t="s">
        <v>141</v>
      </c>
      <c r="C157" s="11"/>
      <c r="D157" s="11"/>
      <c r="E157" s="11"/>
      <c r="F157" s="75"/>
      <c r="G157" s="61">
        <v>4541</v>
      </c>
      <c r="H157" s="31">
        <f t="shared" si="15"/>
        <v>2.316872197023424E-2</v>
      </c>
      <c r="I157" s="61">
        <v>366503816.38000029</v>
      </c>
      <c r="J157" s="31">
        <f t="shared" si="16"/>
        <v>2.6447251405253565E-2</v>
      </c>
      <c r="K157" s="136"/>
      <c r="L157" s="4"/>
      <c r="N157" s="4"/>
    </row>
    <row r="158" spans="2:14" s="12" customFormat="1" ht="15" customHeight="1" thickBot="1" x14ac:dyDescent="0.45">
      <c r="B158" s="13" t="s">
        <v>142</v>
      </c>
      <c r="C158" s="13"/>
      <c r="D158" s="13"/>
      <c r="E158" s="13"/>
      <c r="F158" s="74"/>
      <c r="G158" s="127">
        <v>3009</v>
      </c>
      <c r="H158" s="120">
        <f t="shared" si="15"/>
        <v>1.5352275800139798E-2</v>
      </c>
      <c r="I158" s="127">
        <v>235114056.88000011</v>
      </c>
      <c r="J158" s="120">
        <f t="shared" si="16"/>
        <v>1.6966045899962326E-2</v>
      </c>
      <c r="K158" s="136"/>
      <c r="L158" s="4"/>
      <c r="N158" s="4"/>
    </row>
    <row r="159" spans="2:14" s="12" customFormat="1" ht="15" customHeight="1" x14ac:dyDescent="0.4">
      <c r="B159" s="18" t="s">
        <v>143</v>
      </c>
      <c r="C159" s="78"/>
      <c r="D159" s="78"/>
      <c r="E159" s="78"/>
      <c r="F159" s="78"/>
      <c r="G159" s="190" t="s">
        <v>56</v>
      </c>
      <c r="H159" s="190"/>
      <c r="I159" s="190" t="s">
        <v>144</v>
      </c>
      <c r="J159" s="190"/>
      <c r="K159" s="136"/>
      <c r="L159" s="4"/>
      <c r="N159" s="4"/>
    </row>
    <row r="160" spans="2:14" s="12" customFormat="1" ht="15" customHeight="1" x14ac:dyDescent="0.4">
      <c r="B160" s="79" t="s">
        <v>145</v>
      </c>
      <c r="C160" s="79"/>
      <c r="D160" s="79"/>
      <c r="E160" s="79"/>
      <c r="F160" s="79"/>
      <c r="G160" s="79"/>
      <c r="H160" s="131">
        <v>287</v>
      </c>
      <c r="I160" s="31"/>
      <c r="J160" s="61">
        <v>17261266.720000003</v>
      </c>
      <c r="K160" s="136" t="b">
        <v>1</v>
      </c>
      <c r="L160" s="4"/>
      <c r="N160" s="4"/>
    </row>
    <row r="161" spans="2:14" s="12" customFormat="1" ht="15" customHeight="1" x14ac:dyDescent="0.4">
      <c r="B161" s="79" t="s">
        <v>146</v>
      </c>
      <c r="C161" s="79"/>
      <c r="D161" s="79"/>
      <c r="E161" s="79"/>
      <c r="F161" s="79"/>
      <c r="G161" s="79"/>
      <c r="H161" s="131">
        <v>44</v>
      </c>
      <c r="I161" s="31"/>
      <c r="J161" s="61">
        <v>3308028.55</v>
      </c>
      <c r="K161" s="136"/>
      <c r="L161" s="4"/>
      <c r="N161" s="4"/>
    </row>
    <row r="162" spans="2:14" s="12" customFormat="1" ht="15" customHeight="1" thickBot="1" x14ac:dyDescent="0.45">
      <c r="B162" s="80" t="s">
        <v>147</v>
      </c>
      <c r="C162" s="80"/>
      <c r="D162" s="80"/>
      <c r="E162" s="80"/>
      <c r="F162" s="80"/>
      <c r="G162" s="80"/>
      <c r="H162" s="132">
        <v>0</v>
      </c>
      <c r="I162" s="120"/>
      <c r="J162" s="132">
        <v>0</v>
      </c>
      <c r="K162" s="136"/>
      <c r="L162" s="4"/>
      <c r="M162" s="4"/>
      <c r="N162" s="4"/>
    </row>
    <row r="163" spans="2:14" s="12" customFormat="1" ht="15" hidden="1" customHeight="1" x14ac:dyDescent="0.4">
      <c r="B163" s="81" t="s">
        <v>148</v>
      </c>
      <c r="C163" s="82"/>
      <c r="D163" s="82"/>
      <c r="E163" s="83"/>
      <c r="F163" s="83"/>
      <c r="G163" s="84"/>
      <c r="H163" s="4"/>
      <c r="I163" s="191" t="s">
        <v>149</v>
      </c>
      <c r="J163" s="191" t="s">
        <v>150</v>
      </c>
      <c r="K163" s="136"/>
      <c r="L163" s="4"/>
      <c r="M163" s="4"/>
      <c r="N163" s="4"/>
    </row>
    <row r="164" spans="2:14" s="12" customFormat="1" ht="15" hidden="1" customHeight="1" x14ac:dyDescent="0.4">
      <c r="B164" s="85"/>
      <c r="C164" s="85"/>
      <c r="D164" s="86"/>
      <c r="E164" s="86"/>
      <c r="F164" s="86"/>
      <c r="G164" s="87"/>
      <c r="H164" s="4"/>
      <c r="I164" s="192"/>
      <c r="J164" s="192"/>
      <c r="K164" s="136"/>
      <c r="L164" s="4"/>
      <c r="M164" s="4"/>
      <c r="N164" s="4"/>
    </row>
    <row r="165" spans="2:14" s="12" customFormat="1" ht="15" hidden="1" customHeight="1" x14ac:dyDescent="0.4">
      <c r="B165" s="86"/>
      <c r="C165" s="86"/>
      <c r="D165" s="86"/>
      <c r="E165" s="86"/>
      <c r="F165" s="86"/>
      <c r="G165" s="87"/>
      <c r="H165" s="4"/>
      <c r="I165" s="154">
        <v>2026</v>
      </c>
      <c r="J165" s="89">
        <v>14767648323.320005</v>
      </c>
      <c r="K165" s="136">
        <v>911183104.85980463</v>
      </c>
      <c r="L165" s="4"/>
      <c r="M165" s="4"/>
      <c r="N165" s="4"/>
    </row>
    <row r="166" spans="2:14" s="12" customFormat="1" ht="15" hidden="1" customHeight="1" x14ac:dyDescent="0.4">
      <c r="B166" s="86"/>
      <c r="C166" s="86"/>
      <c r="D166" s="86"/>
      <c r="E166" s="86"/>
      <c r="F166" s="86"/>
      <c r="G166" s="87"/>
      <c r="H166" s="4"/>
      <c r="I166" s="154">
        <v>2027</v>
      </c>
      <c r="J166" s="89">
        <v>14760198431.310005</v>
      </c>
      <c r="K166" s="136"/>
      <c r="L166" s="4"/>
      <c r="M166" s="4"/>
      <c r="N166" s="4"/>
    </row>
    <row r="167" spans="2:14" s="12" customFormat="1" ht="15" hidden="1" customHeight="1" x14ac:dyDescent="0.4">
      <c r="B167" s="86"/>
      <c r="C167" s="86"/>
      <c r="D167" s="86"/>
      <c r="E167" s="86"/>
      <c r="F167" s="86"/>
      <c r="G167" s="87"/>
      <c r="H167" s="4"/>
      <c r="I167" s="154">
        <v>2028</v>
      </c>
      <c r="J167" s="89">
        <v>14746274174.810005</v>
      </c>
      <c r="K167" s="136"/>
      <c r="L167" s="4"/>
      <c r="M167" s="4"/>
      <c r="N167" s="4"/>
    </row>
    <row r="168" spans="2:14" s="12" customFormat="1" ht="15" hidden="1" customHeight="1" x14ac:dyDescent="0.4">
      <c r="B168" s="86"/>
      <c r="C168" s="86"/>
      <c r="D168" s="86"/>
      <c r="E168" s="86"/>
      <c r="F168" s="86"/>
      <c r="G168" s="87"/>
      <c r="H168" s="4"/>
      <c r="I168" s="154">
        <v>2029</v>
      </c>
      <c r="J168" s="89">
        <v>14716251436.610004</v>
      </c>
      <c r="K168" s="136"/>
      <c r="L168" s="4"/>
      <c r="M168" s="4"/>
      <c r="N168" s="4"/>
    </row>
    <row r="169" spans="2:14" s="12" customFormat="1" ht="15" hidden="1" customHeight="1" x14ac:dyDescent="0.4">
      <c r="B169" s="86"/>
      <c r="C169" s="86"/>
      <c r="D169" s="86"/>
      <c r="E169" s="86"/>
      <c r="F169" s="86"/>
      <c r="G169" s="87"/>
      <c r="H169" s="4"/>
      <c r="I169" s="154">
        <v>2030</v>
      </c>
      <c r="J169" s="89">
        <v>14668223729.880005</v>
      </c>
      <c r="K169" s="136"/>
      <c r="L169" s="4"/>
      <c r="M169" s="4"/>
      <c r="N169" s="4"/>
    </row>
    <row r="170" spans="2:14" s="12" customFormat="1" ht="15" hidden="1" customHeight="1" x14ac:dyDescent="0.4">
      <c r="B170" s="86"/>
      <c r="C170" s="86"/>
      <c r="D170" s="86"/>
      <c r="E170" s="86"/>
      <c r="F170" s="86"/>
      <c r="G170" s="87"/>
      <c r="H170" s="4"/>
      <c r="I170" s="154">
        <v>2034</v>
      </c>
      <c r="J170" s="89">
        <v>14318905353.560005</v>
      </c>
      <c r="K170" s="136"/>
      <c r="L170" s="4"/>
      <c r="M170" s="4"/>
      <c r="N170" s="4"/>
    </row>
    <row r="171" spans="2:14" s="12" customFormat="1" ht="15" hidden="1" customHeight="1" x14ac:dyDescent="0.4">
      <c r="B171" s="86"/>
      <c r="C171" s="86"/>
      <c r="D171" s="86"/>
      <c r="E171" s="86"/>
      <c r="F171" s="86"/>
      <c r="G171" s="87"/>
      <c r="H171" s="4"/>
      <c r="I171" s="154">
        <v>2039</v>
      </c>
      <c r="J171" s="89">
        <v>13717019600.650005</v>
      </c>
      <c r="K171" s="136"/>
      <c r="L171" s="4"/>
      <c r="M171" s="4"/>
      <c r="N171" s="4"/>
    </row>
    <row r="172" spans="2:14" s="12" customFormat="1" ht="15" hidden="1" customHeight="1" x14ac:dyDescent="0.4">
      <c r="B172" s="86"/>
      <c r="C172" s="86"/>
      <c r="D172" s="86"/>
      <c r="E172" s="86"/>
      <c r="F172" s="86"/>
      <c r="G172" s="87"/>
      <c r="H172" s="4"/>
      <c r="I172" s="154">
        <v>2044</v>
      </c>
      <c r="J172" s="89">
        <v>12492836715.590006</v>
      </c>
      <c r="K172" s="136"/>
      <c r="L172" s="4"/>
      <c r="M172" s="4"/>
      <c r="N172" s="4"/>
    </row>
    <row r="173" spans="2:14" s="12" customFormat="1" ht="15" hidden="1" customHeight="1" x14ac:dyDescent="0.4">
      <c r="B173" s="86"/>
      <c r="C173" s="86"/>
      <c r="D173" s="86"/>
      <c r="E173" s="86"/>
      <c r="F173" s="86"/>
      <c r="G173" s="87"/>
      <c r="H173" s="4"/>
      <c r="I173" s="154">
        <v>2049</v>
      </c>
      <c r="J173" s="89">
        <v>10199381374.590006</v>
      </c>
      <c r="K173" s="136"/>
      <c r="L173" s="4"/>
      <c r="M173" s="4"/>
      <c r="N173" s="4"/>
    </row>
    <row r="174" spans="2:14" s="12" customFormat="1" ht="15" hidden="1" customHeight="1" x14ac:dyDescent="0.4">
      <c r="B174" s="86"/>
      <c r="C174" s="86"/>
      <c r="D174" s="86"/>
      <c r="E174" s="86"/>
      <c r="F174" s="86"/>
      <c r="G174" s="87"/>
      <c r="H174" s="4"/>
      <c r="I174" s="154">
        <v>2054</v>
      </c>
      <c r="J174" s="89">
        <v>7053400154.3600073</v>
      </c>
      <c r="K174" s="136"/>
      <c r="L174" s="4"/>
      <c r="M174" s="4"/>
      <c r="N174" s="4"/>
    </row>
    <row r="175" spans="2:14" s="12" customFormat="1" ht="15" hidden="1" customHeight="1" x14ac:dyDescent="0.4">
      <c r="B175" s="86"/>
      <c r="C175" s="86"/>
      <c r="D175" s="86"/>
      <c r="E175" s="86"/>
      <c r="F175" s="86"/>
      <c r="G175" s="87"/>
      <c r="H175" s="4"/>
      <c r="I175" s="154">
        <v>2059</v>
      </c>
      <c r="J175" s="89">
        <v>3458433770.5500059</v>
      </c>
      <c r="K175" s="136"/>
      <c r="L175" s="4"/>
      <c r="M175" s="4"/>
      <c r="N175" s="4"/>
    </row>
    <row r="176" spans="2:14" s="12" customFormat="1" ht="15" hidden="1" customHeight="1" x14ac:dyDescent="0.4">
      <c r="B176" s="86"/>
      <c r="C176" s="86"/>
      <c r="D176" s="86"/>
      <c r="E176" s="86"/>
      <c r="F176" s="86"/>
      <c r="G176" s="87"/>
      <c r="H176" s="4"/>
      <c r="I176" s="154">
        <v>2064</v>
      </c>
      <c r="J176" s="89">
        <v>316081754.56000352</v>
      </c>
      <c r="K176" s="136"/>
      <c r="L176" s="4"/>
      <c r="M176" s="4"/>
      <c r="N176" s="4"/>
    </row>
    <row r="177" spans="2:14" s="12" customFormat="1" ht="15" hidden="1" customHeight="1" x14ac:dyDescent="0.4">
      <c r="B177" s="86"/>
      <c r="C177" s="86"/>
      <c r="D177" s="86"/>
      <c r="E177" s="86"/>
      <c r="F177" s="86"/>
      <c r="G177" s="87"/>
      <c r="H177" s="4"/>
      <c r="I177" s="154">
        <v>2069</v>
      </c>
      <c r="J177" s="89">
        <v>1102570.2200032207</v>
      </c>
      <c r="K177" s="136"/>
      <c r="L177" s="4"/>
      <c r="M177" s="4"/>
      <c r="N177" s="4"/>
    </row>
    <row r="178" spans="2:14" s="12" customFormat="1" ht="15" hidden="1" customHeight="1" x14ac:dyDescent="0.4">
      <c r="B178" s="86"/>
      <c r="C178" s="86"/>
      <c r="D178" s="86"/>
      <c r="E178" s="86"/>
      <c r="F178" s="86"/>
      <c r="G178" s="87"/>
      <c r="H178" s="4"/>
      <c r="I178" s="154"/>
      <c r="J178" s="89"/>
      <c r="K178" s="136"/>
      <c r="L178" s="4"/>
      <c r="M178" s="4"/>
      <c r="N178" s="4"/>
    </row>
    <row r="179" spans="2:14" s="12" customFormat="1" ht="15" hidden="1" customHeight="1" x14ac:dyDescent="0.4">
      <c r="B179" s="86"/>
      <c r="C179" s="86"/>
      <c r="D179" s="86"/>
      <c r="E179" s="86"/>
      <c r="F179" s="86"/>
      <c r="G179" s="87"/>
      <c r="H179" s="4"/>
      <c r="I179" s="110"/>
      <c r="J179" s="111"/>
      <c r="K179" s="136"/>
      <c r="L179" s="4"/>
      <c r="M179" s="4"/>
      <c r="N179" s="4"/>
    </row>
    <row r="180" spans="2:14" s="12" customFormat="1" ht="15" hidden="1" customHeight="1" x14ac:dyDescent="0.4">
      <c r="B180" s="86"/>
      <c r="C180" s="86"/>
      <c r="D180" s="86"/>
      <c r="E180" s="86"/>
      <c r="F180" s="86"/>
      <c r="G180" s="87"/>
      <c r="H180" s="4"/>
      <c r="I180" s="88"/>
      <c r="J180" s="89"/>
      <c r="K180" s="136"/>
      <c r="L180" s="4"/>
      <c r="M180" s="4"/>
      <c r="N180" s="4"/>
    </row>
    <row r="181" spans="2:14" s="12" customFormat="1" ht="15" hidden="1" customHeight="1" x14ac:dyDescent="0.4">
      <c r="B181" s="90"/>
      <c r="C181" s="90"/>
      <c r="D181" s="90"/>
      <c r="E181" s="183"/>
      <c r="F181" s="183"/>
      <c r="G181" s="91"/>
      <c r="H181" s="4"/>
      <c r="I181" s="88"/>
      <c r="J181" s="89"/>
      <c r="K181" s="136"/>
      <c r="L181" s="4"/>
      <c r="M181" s="4"/>
      <c r="N181" s="4"/>
    </row>
    <row r="182" spans="2:14" s="12" customFormat="1" ht="15" hidden="1" customHeight="1" x14ac:dyDescent="0.4">
      <c r="B182" s="54"/>
      <c r="C182" s="54"/>
      <c r="D182" s="54"/>
      <c r="E182" s="54"/>
      <c r="F182" s="54"/>
      <c r="G182" s="54"/>
      <c r="H182" s="4"/>
      <c r="I182" s="88"/>
      <c r="J182" s="89"/>
      <c r="K182" s="136"/>
      <c r="L182" s="4"/>
      <c r="M182" s="4"/>
      <c r="N182" s="4"/>
    </row>
    <row r="183" spans="2:14" s="12" customFormat="1" ht="15" hidden="1" customHeight="1" x14ac:dyDescent="0.4">
      <c r="B183" s="179"/>
      <c r="C183" s="180"/>
      <c r="D183" s="179"/>
      <c r="E183" s="180"/>
      <c r="F183" s="179"/>
      <c r="G183" s="180"/>
      <c r="H183" s="4"/>
      <c r="I183" s="88"/>
      <c r="J183" s="89"/>
      <c r="K183" s="136"/>
      <c r="L183" s="4"/>
      <c r="M183" s="4"/>
      <c r="N183" s="4"/>
    </row>
    <row r="184" spans="2:14" s="12" customFormat="1" ht="15" hidden="1" customHeight="1" thickBot="1" x14ac:dyDescent="0.45">
      <c r="B184" s="92"/>
      <c r="C184" s="92"/>
      <c r="D184" s="92"/>
      <c r="E184" s="92"/>
      <c r="F184" s="92"/>
      <c r="G184" s="92"/>
      <c r="H184" s="93"/>
      <c r="I184" s="93"/>
      <c r="J184" s="93"/>
      <c r="K184" s="136"/>
      <c r="L184" s="4"/>
      <c r="M184" s="4"/>
      <c r="N184" s="4"/>
    </row>
    <row r="185" spans="2:14" s="12" customFormat="1" ht="15" hidden="1" customHeight="1" x14ac:dyDescent="0.4">
      <c r="B185" s="181" t="s">
        <v>151</v>
      </c>
      <c r="C185" s="182"/>
      <c r="D185" s="182"/>
      <c r="E185" s="182"/>
      <c r="F185" s="182"/>
      <c r="G185" s="182"/>
      <c r="H185" s="94"/>
      <c r="I185" s="94"/>
      <c r="J185" s="66"/>
      <c r="K185" s="136"/>
      <c r="L185" s="4"/>
      <c r="M185" s="4"/>
      <c r="N185" s="4"/>
    </row>
    <row r="186" spans="2:14" s="12" customFormat="1" ht="15" hidden="1" customHeight="1" x14ac:dyDescent="0.4">
      <c r="B186" s="95"/>
      <c r="J186" s="3"/>
      <c r="K186" s="136"/>
      <c r="L186" s="4"/>
      <c r="M186" s="4"/>
      <c r="N186" s="4"/>
    </row>
    <row r="187" spans="2:14" s="12" customFormat="1" ht="15" hidden="1" customHeight="1" x14ac:dyDescent="0.4">
      <c r="B187" s="38" t="s">
        <v>152</v>
      </c>
      <c r="C187" s="38"/>
      <c r="D187" s="38"/>
      <c r="E187" s="38"/>
      <c r="F187" s="38"/>
      <c r="G187" s="38"/>
      <c r="H187" s="38"/>
      <c r="I187" s="38"/>
      <c r="J187" s="38"/>
      <c r="K187" s="136"/>
      <c r="L187" s="4"/>
      <c r="M187" s="4"/>
      <c r="N187" s="4"/>
    </row>
    <row r="188" spans="2:14" s="12" customFormat="1" ht="15" hidden="1" customHeight="1" thickBot="1" x14ac:dyDescent="0.45">
      <c r="B188" s="80" t="s">
        <v>153</v>
      </c>
      <c r="C188" s="92"/>
      <c r="D188" s="96" t="s">
        <v>154</v>
      </c>
      <c r="E188" s="96" t="s">
        <v>155</v>
      </c>
      <c r="F188" s="96" t="s">
        <v>156</v>
      </c>
      <c r="G188" s="96" t="s">
        <v>157</v>
      </c>
      <c r="H188" s="96" t="s">
        <v>158</v>
      </c>
      <c r="I188" s="97" t="s">
        <v>159</v>
      </c>
      <c r="J188" s="96" t="s">
        <v>160</v>
      </c>
      <c r="K188" s="136"/>
      <c r="L188" s="4"/>
      <c r="M188" s="4"/>
      <c r="N188" s="4"/>
    </row>
    <row r="189" spans="2:14" s="12" customFormat="1" ht="15" hidden="1" customHeight="1" x14ac:dyDescent="0.4">
      <c r="B189" s="54" t="s">
        <v>161</v>
      </c>
      <c r="C189" s="35"/>
      <c r="D189" s="139">
        <v>2611558.9299999978</v>
      </c>
      <c r="E189" s="139">
        <v>8648575.6699999981</v>
      </c>
      <c r="F189" s="139">
        <v>16869460.140000001</v>
      </c>
      <c r="G189" s="139">
        <v>34552344.800000034</v>
      </c>
      <c r="H189" s="139">
        <v>51521271.160000071</v>
      </c>
      <c r="I189" s="139">
        <v>447805840.51999873</v>
      </c>
      <c r="J189" s="139">
        <v>14207091111.4102</v>
      </c>
      <c r="K189" s="136">
        <f>+SUM(D189:J189)-J40</f>
        <v>911183104.8599987</v>
      </c>
      <c r="L189" s="4"/>
      <c r="M189" s="4"/>
      <c r="N189" s="4"/>
    </row>
    <row r="190" spans="2:14" s="12" customFormat="1" ht="15" hidden="1" customHeight="1" x14ac:dyDescent="0.4">
      <c r="B190" s="54" t="s">
        <v>162</v>
      </c>
      <c r="C190" s="35"/>
      <c r="D190" s="140">
        <v>0</v>
      </c>
      <c r="E190" s="140">
        <v>0</v>
      </c>
      <c r="F190" s="140">
        <v>0</v>
      </c>
      <c r="G190" s="140">
        <v>0</v>
      </c>
      <c r="H190" s="140">
        <v>0</v>
      </c>
      <c r="I190" s="140">
        <v>0</v>
      </c>
      <c r="J190" s="140">
        <v>0</v>
      </c>
      <c r="K190" s="136"/>
      <c r="L190" s="4"/>
      <c r="M190" s="4"/>
      <c r="N190" s="4"/>
    </row>
    <row r="191" spans="2:14" s="12" customFormat="1" ht="15" hidden="1" customHeight="1" thickBot="1" x14ac:dyDescent="0.45">
      <c r="B191" s="79" t="s">
        <v>163</v>
      </c>
      <c r="C191" s="63"/>
      <c r="D191" s="140">
        <v>0</v>
      </c>
      <c r="E191" s="141">
        <v>0</v>
      </c>
      <c r="F191" s="140">
        <v>0</v>
      </c>
      <c r="G191" s="140">
        <v>0</v>
      </c>
      <c r="H191" s="141">
        <v>0</v>
      </c>
      <c r="I191" s="140">
        <v>0</v>
      </c>
      <c r="J191" s="142">
        <v>0</v>
      </c>
      <c r="K191" s="136"/>
      <c r="L191" s="4"/>
      <c r="M191" s="4"/>
      <c r="N191" s="4"/>
    </row>
    <row r="192" spans="2:14" s="12" customFormat="1" ht="15" hidden="1" customHeight="1" thickBot="1" x14ac:dyDescent="0.45">
      <c r="B192" s="98" t="s">
        <v>164</v>
      </c>
      <c r="C192" s="99"/>
      <c r="D192" s="143">
        <f>+SUM(D189:D191)</f>
        <v>2611558.9299999978</v>
      </c>
      <c r="E192" s="144">
        <f t="shared" ref="E192:J192" si="17">+SUM(E189:E191)</f>
        <v>8648575.6699999981</v>
      </c>
      <c r="F192" s="144">
        <f t="shared" si="17"/>
        <v>16869460.140000001</v>
      </c>
      <c r="G192" s="143">
        <f t="shared" si="17"/>
        <v>34552344.800000034</v>
      </c>
      <c r="H192" s="144">
        <f t="shared" si="17"/>
        <v>51521271.160000071</v>
      </c>
      <c r="I192" s="143">
        <f t="shared" si="17"/>
        <v>447805840.51999873</v>
      </c>
      <c r="J192" s="143">
        <f t="shared" si="17"/>
        <v>14207091111.4102</v>
      </c>
      <c r="K192" s="136">
        <v>0</v>
      </c>
      <c r="L192" s="4"/>
      <c r="M192" s="4"/>
      <c r="N192" s="4"/>
    </row>
    <row r="193" spans="2:14" s="12" customFormat="1" ht="15" hidden="1" customHeight="1" thickBot="1" x14ac:dyDescent="0.45">
      <c r="B193" s="98" t="s">
        <v>165</v>
      </c>
      <c r="C193" s="35"/>
      <c r="D193" s="143">
        <v>850000000</v>
      </c>
      <c r="E193" s="96">
        <v>3150000000</v>
      </c>
      <c r="F193" s="96">
        <v>1631400000</v>
      </c>
      <c r="G193" s="143">
        <v>2600000000</v>
      </c>
      <c r="H193" s="96">
        <v>2750000000</v>
      </c>
      <c r="I193" s="143">
        <v>1000000000</v>
      </c>
      <c r="J193" s="143">
        <v>0</v>
      </c>
      <c r="K193" s="136">
        <f>+SUM(D193:J193)-J14</f>
        <v>0</v>
      </c>
      <c r="L193" s="4"/>
      <c r="M193" s="4"/>
      <c r="N193" s="4"/>
    </row>
    <row r="194" spans="2:14" s="12" customFormat="1" ht="15" hidden="1" customHeight="1" x14ac:dyDescent="0.4">
      <c r="B194" s="181" t="s">
        <v>151</v>
      </c>
      <c r="C194" s="182"/>
      <c r="D194" s="182"/>
      <c r="E194" s="182"/>
      <c r="F194" s="182"/>
      <c r="G194" s="182"/>
      <c r="H194" s="100"/>
      <c r="I194" s="100"/>
      <c r="J194" s="101"/>
      <c r="K194" s="136"/>
      <c r="L194" s="4"/>
      <c r="M194" s="4"/>
      <c r="N194" s="4"/>
    </row>
    <row r="195" spans="2:14" s="12" customFormat="1" ht="13.35" hidden="1" customHeight="1" x14ac:dyDescent="0.4">
      <c r="B195" s="150"/>
      <c r="C195" s="151"/>
      <c r="D195" s="151"/>
      <c r="E195" s="151"/>
      <c r="F195" s="151"/>
      <c r="G195" s="151"/>
      <c r="H195" s="152"/>
      <c r="I195" s="152"/>
      <c r="J195" s="3"/>
      <c r="K195" s="136"/>
      <c r="L195" s="4"/>
      <c r="M195" s="4"/>
      <c r="N195" s="4"/>
    </row>
    <row r="196" spans="2:14" s="12" customFormat="1" ht="15" hidden="1" customHeight="1" x14ac:dyDescent="0.4">
      <c r="B196" s="102" t="s">
        <v>204</v>
      </c>
      <c r="C196" s="102"/>
      <c r="D196" s="102"/>
      <c r="E196" s="102"/>
      <c r="F196" s="102"/>
      <c r="G196" s="177"/>
      <c r="H196" s="177"/>
      <c r="I196" s="178" t="s">
        <v>21</v>
      </c>
      <c r="J196" s="177"/>
      <c r="K196" s="136"/>
      <c r="L196" s="4"/>
      <c r="M196" s="4"/>
      <c r="N196" s="4"/>
    </row>
    <row r="197" spans="2:14" s="12" customFormat="1" ht="15" hidden="1" customHeight="1" x14ac:dyDescent="0.4">
      <c r="B197" s="169" t="s">
        <v>166</v>
      </c>
      <c r="C197" s="169"/>
      <c r="D197" s="169"/>
      <c r="E197" s="169"/>
      <c r="F197" s="169"/>
      <c r="G197" s="169"/>
      <c r="H197" s="68"/>
      <c r="I197" s="35"/>
      <c r="J197" s="116">
        <f>+J198+J201</f>
        <v>11981400000</v>
      </c>
      <c r="K197" s="136"/>
      <c r="L197" s="4"/>
      <c r="M197" s="4"/>
      <c r="N197" s="4"/>
    </row>
    <row r="198" spans="2:14" s="12" customFormat="1" ht="15" hidden="1" customHeight="1" x14ac:dyDescent="0.4">
      <c r="B198" s="169" t="s">
        <v>167</v>
      </c>
      <c r="C198" s="169"/>
      <c r="D198" s="169"/>
      <c r="E198" s="169"/>
      <c r="F198" s="169"/>
      <c r="G198" s="169"/>
      <c r="H198" s="68"/>
      <c r="I198" s="35"/>
      <c r="J198" s="116">
        <f>+SUM(J199:J200)</f>
        <v>11981400000</v>
      </c>
      <c r="K198" s="136"/>
      <c r="L198" s="4"/>
      <c r="M198" s="4"/>
      <c r="N198" s="4"/>
    </row>
    <row r="199" spans="2:14" s="12" customFormat="1" ht="15" hidden="1" customHeight="1" x14ac:dyDescent="0.4">
      <c r="B199" s="170" t="s">
        <v>168</v>
      </c>
      <c r="C199" s="170"/>
      <c r="D199" s="170"/>
      <c r="E199" s="170"/>
      <c r="F199" s="170"/>
      <c r="G199" s="170"/>
      <c r="H199" s="104"/>
      <c r="I199" s="35"/>
      <c r="J199" s="117">
        <v>0</v>
      </c>
      <c r="K199" s="136"/>
      <c r="L199" s="4"/>
      <c r="M199" s="4"/>
      <c r="N199" s="4"/>
    </row>
    <row r="200" spans="2:14" s="12" customFormat="1" ht="15" hidden="1" customHeight="1" x14ac:dyDescent="0.4">
      <c r="B200" s="170" t="s">
        <v>169</v>
      </c>
      <c r="C200" s="170"/>
      <c r="D200" s="170"/>
      <c r="E200" s="170"/>
      <c r="F200" s="170"/>
      <c r="G200" s="170"/>
      <c r="H200" s="104"/>
      <c r="I200" s="35"/>
      <c r="J200" s="117">
        <f>+J14</f>
        <v>11981400000</v>
      </c>
      <c r="K200" s="136"/>
      <c r="L200" s="4"/>
      <c r="M200" s="4"/>
      <c r="N200" s="4"/>
    </row>
    <row r="201" spans="2:14" s="12" customFormat="1" ht="15" hidden="1" customHeight="1" thickBot="1" x14ac:dyDescent="0.45">
      <c r="B201" s="76" t="s">
        <v>170</v>
      </c>
      <c r="C201" s="13"/>
      <c r="D201" s="13"/>
      <c r="E201" s="13"/>
      <c r="F201" s="74"/>
      <c r="G201" s="77"/>
      <c r="H201" s="33"/>
      <c r="I201" s="77"/>
      <c r="J201" s="122">
        <v>0</v>
      </c>
      <c r="K201" s="136"/>
      <c r="L201" s="4"/>
      <c r="M201" s="4"/>
      <c r="N201" s="4"/>
    </row>
    <row r="202" spans="2:14" s="12" customFormat="1" ht="15" hidden="1" customHeight="1" x14ac:dyDescent="0.4">
      <c r="B202" s="171" t="s">
        <v>171</v>
      </c>
      <c r="C202" s="171"/>
      <c r="D202" s="171"/>
      <c r="E202" s="171"/>
      <c r="F202" s="171"/>
      <c r="G202" s="171"/>
      <c r="H202" s="103"/>
      <c r="I202" s="103"/>
      <c r="K202" s="136"/>
      <c r="L202" s="4"/>
      <c r="M202" s="4"/>
      <c r="N202" s="4"/>
    </row>
    <row r="203" spans="2:14" ht="15" hidden="1" customHeight="1" x14ac:dyDescent="0.4">
      <c r="B203" s="105" t="s">
        <v>205</v>
      </c>
      <c r="C203" s="105"/>
      <c r="D203" s="105"/>
      <c r="E203" s="105"/>
      <c r="F203" s="105"/>
      <c r="G203" s="105"/>
      <c r="H203" s="105"/>
      <c r="I203" s="105"/>
      <c r="J203" s="105"/>
    </row>
    <row r="204" spans="2:14" s="12" customFormat="1" ht="15" hidden="1" customHeight="1" x14ac:dyDescent="0.4">
      <c r="B204" s="172" t="s">
        <v>172</v>
      </c>
      <c r="C204" s="172"/>
      <c r="D204" s="172"/>
      <c r="E204" s="106"/>
      <c r="F204" s="106"/>
      <c r="G204" s="106"/>
      <c r="H204" s="173" t="s">
        <v>194</v>
      </c>
      <c r="I204" s="174"/>
      <c r="J204" s="174"/>
      <c r="K204" s="136"/>
      <c r="L204" s="4"/>
      <c r="M204" s="4"/>
      <c r="N204" s="4"/>
    </row>
    <row r="205" spans="2:14" ht="12.75" hidden="1" customHeight="1" x14ac:dyDescent="0.4">
      <c r="B205" s="54" t="s">
        <v>173</v>
      </c>
      <c r="C205" s="107"/>
      <c r="D205" s="173" t="s">
        <v>196</v>
      </c>
      <c r="E205" s="173"/>
      <c r="F205" s="173"/>
      <c r="G205" s="173"/>
      <c r="H205" s="173"/>
      <c r="I205" s="173"/>
      <c r="J205" s="173"/>
    </row>
    <row r="206" spans="2:14" hidden="1" x14ac:dyDescent="0.4">
      <c r="B206" s="54" t="s">
        <v>174</v>
      </c>
      <c r="C206" s="107"/>
      <c r="D206" s="175" t="s">
        <v>175</v>
      </c>
      <c r="E206" s="175"/>
      <c r="F206" s="175"/>
      <c r="G206" s="175"/>
      <c r="H206" s="175"/>
      <c r="I206" s="175"/>
      <c r="J206" s="175" t="s">
        <v>175</v>
      </c>
    </row>
    <row r="207" spans="2:14" hidden="1" x14ac:dyDescent="0.4">
      <c r="C207" s="12"/>
      <c r="D207" s="12"/>
      <c r="E207" s="12"/>
      <c r="F207" s="12"/>
      <c r="G207" s="12"/>
      <c r="H207" s="12"/>
      <c r="I207" s="12"/>
      <c r="J207" s="3"/>
    </row>
    <row r="208" spans="2:14" hidden="1" x14ac:dyDescent="0.4">
      <c r="B208" s="108" t="s">
        <v>176</v>
      </c>
      <c r="C208" s="29"/>
      <c r="D208" s="29"/>
      <c r="E208" s="29"/>
      <c r="F208" s="29"/>
      <c r="G208" s="29"/>
      <c r="H208" s="29"/>
      <c r="I208" s="29"/>
      <c r="J208" s="109"/>
    </row>
    <row r="209" spans="2:19" ht="15" hidden="1" customHeight="1" x14ac:dyDescent="0.4">
      <c r="B209" s="168" t="s">
        <v>177</v>
      </c>
      <c r="C209" s="168"/>
      <c r="D209" s="168"/>
      <c r="E209" s="168"/>
      <c r="F209" s="168"/>
      <c r="G209" s="168"/>
      <c r="H209" s="168"/>
      <c r="I209" s="168"/>
      <c r="J209" s="168"/>
    </row>
    <row r="210" spans="2:19" ht="26.25" hidden="1" customHeight="1" x14ac:dyDescent="0.4">
      <c r="B210" s="167" t="s">
        <v>178</v>
      </c>
      <c r="C210" s="167"/>
      <c r="D210" s="167"/>
      <c r="E210" s="167"/>
      <c r="F210" s="167"/>
      <c r="G210" s="167"/>
      <c r="H210" s="167"/>
      <c r="I210" s="167"/>
      <c r="J210" s="167"/>
    </row>
    <row r="211" spans="2:19" s="136" customFormat="1" hidden="1" x14ac:dyDescent="0.4">
      <c r="B211" s="176"/>
      <c r="C211" s="176"/>
      <c r="D211" s="176"/>
      <c r="E211" s="176"/>
      <c r="F211" s="176"/>
      <c r="G211" s="176"/>
      <c r="H211" s="176"/>
      <c r="I211" s="176"/>
      <c r="J211" s="176"/>
      <c r="L211" s="4"/>
      <c r="M211" s="4"/>
      <c r="N211" s="4"/>
      <c r="O211" s="4"/>
      <c r="P211" s="4"/>
      <c r="Q211" s="4"/>
      <c r="R211" s="4"/>
      <c r="S211" s="4"/>
    </row>
    <row r="212" spans="2:19" s="136" customFormat="1" ht="15" hidden="1" customHeight="1" x14ac:dyDescent="0.4">
      <c r="B212" s="166" t="s">
        <v>179</v>
      </c>
      <c r="C212" s="166"/>
      <c r="D212" s="166"/>
      <c r="E212" s="166"/>
      <c r="F212" s="166"/>
      <c r="G212" s="166"/>
      <c r="H212" s="166"/>
      <c r="I212" s="166"/>
      <c r="J212" s="166"/>
      <c r="L212" s="4"/>
      <c r="M212" s="4"/>
      <c r="N212" s="4"/>
      <c r="O212" s="4"/>
      <c r="P212" s="4"/>
      <c r="Q212" s="4"/>
      <c r="R212" s="4"/>
      <c r="S212" s="4"/>
    </row>
    <row r="213" spans="2:19" s="136" customFormat="1" ht="90.6" hidden="1" customHeight="1" x14ac:dyDescent="0.4">
      <c r="B213" s="172" t="s">
        <v>208</v>
      </c>
      <c r="C213" s="172"/>
      <c r="D213" s="172"/>
      <c r="E213" s="172"/>
      <c r="F213" s="172"/>
      <c r="G213" s="172"/>
      <c r="H213" s="172"/>
      <c r="I213" s="172"/>
      <c r="J213" s="172"/>
      <c r="L213" s="4"/>
      <c r="M213" s="4"/>
      <c r="N213" s="4"/>
      <c r="O213" s="4"/>
      <c r="P213" s="4"/>
      <c r="Q213" s="4"/>
      <c r="R213" s="4"/>
      <c r="S213" s="4"/>
    </row>
    <row r="214" spans="2:19" s="136" customFormat="1" hidden="1" x14ac:dyDescent="0.4">
      <c r="B214" s="176"/>
      <c r="C214" s="176"/>
      <c r="D214" s="176"/>
      <c r="E214" s="176"/>
      <c r="F214" s="176"/>
      <c r="G214" s="176"/>
      <c r="H214" s="176"/>
      <c r="I214" s="176"/>
      <c r="J214" s="176"/>
      <c r="L214" s="4"/>
      <c r="M214" s="4"/>
      <c r="N214" s="4"/>
      <c r="O214" s="4"/>
      <c r="P214" s="4"/>
      <c r="Q214" s="4"/>
      <c r="R214" s="4"/>
      <c r="S214" s="4"/>
    </row>
    <row r="215" spans="2:19" s="136" customFormat="1" ht="15" hidden="1" customHeight="1" x14ac:dyDescent="0.4">
      <c r="B215" s="168" t="s">
        <v>180</v>
      </c>
      <c r="C215" s="168"/>
      <c r="D215" s="168"/>
      <c r="E215" s="168"/>
      <c r="F215" s="168"/>
      <c r="G215" s="168"/>
      <c r="H215" s="168"/>
      <c r="I215" s="168"/>
      <c r="J215" s="168"/>
      <c r="L215" s="4"/>
      <c r="M215" s="4"/>
      <c r="N215" s="4"/>
      <c r="O215" s="4"/>
      <c r="P215" s="4"/>
      <c r="Q215" s="4"/>
      <c r="R215" s="4"/>
      <c r="S215" s="4"/>
    </row>
    <row r="216" spans="2:19" s="136" customFormat="1" ht="27" hidden="1" customHeight="1" x14ac:dyDescent="0.4">
      <c r="B216" s="167" t="s">
        <v>181</v>
      </c>
      <c r="C216" s="167"/>
      <c r="D216" s="167"/>
      <c r="E216" s="167"/>
      <c r="F216" s="167"/>
      <c r="G216" s="167"/>
      <c r="H216" s="167"/>
      <c r="I216" s="167"/>
      <c r="J216" s="167"/>
      <c r="L216" s="4"/>
      <c r="M216" s="4"/>
      <c r="N216" s="4"/>
      <c r="O216" s="4"/>
      <c r="P216" s="4"/>
      <c r="Q216" s="4"/>
      <c r="R216" s="4"/>
      <c r="S216" s="4"/>
    </row>
    <row r="217" spans="2:19" s="136" customFormat="1" hidden="1" x14ac:dyDescent="0.4">
      <c r="B217" s="176"/>
      <c r="C217" s="176"/>
      <c r="D217" s="176"/>
      <c r="E217" s="176"/>
      <c r="F217" s="176"/>
      <c r="G217" s="176"/>
      <c r="H217" s="176"/>
      <c r="I217" s="176"/>
      <c r="J217" s="176"/>
      <c r="L217" s="4"/>
      <c r="M217" s="4"/>
      <c r="N217" s="4"/>
      <c r="O217" s="4"/>
      <c r="P217" s="4"/>
      <c r="Q217" s="4"/>
      <c r="R217" s="4"/>
      <c r="S217" s="4"/>
    </row>
    <row r="218" spans="2:19" s="136" customFormat="1" ht="15.6" hidden="1" x14ac:dyDescent="0.4">
      <c r="B218" s="168" t="s">
        <v>182</v>
      </c>
      <c r="C218" s="168"/>
      <c r="D218" s="168"/>
      <c r="E218" s="168"/>
      <c r="F218" s="168"/>
      <c r="G218" s="168"/>
      <c r="H218" s="168"/>
      <c r="I218" s="168"/>
      <c r="J218" s="168"/>
      <c r="L218" s="4"/>
      <c r="M218" s="4"/>
      <c r="N218" s="4"/>
      <c r="O218" s="4"/>
      <c r="P218" s="4"/>
      <c r="Q218" s="4"/>
      <c r="R218" s="4"/>
      <c r="S218" s="4"/>
    </row>
    <row r="219" spans="2:19" s="136" customFormat="1" ht="68.099999999999994" hidden="1" customHeight="1" x14ac:dyDescent="0.4">
      <c r="B219" s="167" t="s">
        <v>183</v>
      </c>
      <c r="C219" s="167"/>
      <c r="D219" s="167"/>
      <c r="E219" s="167"/>
      <c r="F219" s="167"/>
      <c r="G219" s="167"/>
      <c r="H219" s="167"/>
      <c r="I219" s="167"/>
      <c r="J219" s="167"/>
      <c r="L219" s="4"/>
      <c r="M219" s="4"/>
      <c r="N219" s="4"/>
      <c r="O219" s="4"/>
      <c r="P219" s="4"/>
      <c r="Q219" s="4"/>
      <c r="R219" s="4"/>
      <c r="S219" s="4"/>
    </row>
    <row r="220" spans="2:19" s="136" customFormat="1" hidden="1" x14ac:dyDescent="0.4">
      <c r="B220" s="176"/>
      <c r="C220" s="176"/>
      <c r="D220" s="176"/>
      <c r="E220" s="176"/>
      <c r="F220" s="176"/>
      <c r="G220" s="176"/>
      <c r="H220" s="176"/>
      <c r="I220" s="176"/>
      <c r="J220" s="176"/>
      <c r="L220" s="4"/>
      <c r="M220" s="4"/>
      <c r="N220" s="4"/>
      <c r="O220" s="4"/>
      <c r="P220" s="4"/>
      <c r="Q220" s="4"/>
      <c r="R220" s="4"/>
      <c r="S220" s="4"/>
    </row>
    <row r="221" spans="2:19" s="136" customFormat="1" ht="15" hidden="1" customHeight="1" x14ac:dyDescent="0.4">
      <c r="B221" s="166" t="s">
        <v>184</v>
      </c>
      <c r="C221" s="166"/>
      <c r="D221" s="166"/>
      <c r="E221" s="166"/>
      <c r="F221" s="166"/>
      <c r="G221" s="166"/>
      <c r="H221" s="166"/>
      <c r="I221" s="166"/>
      <c r="J221" s="166"/>
      <c r="L221" s="4"/>
      <c r="M221" s="4"/>
      <c r="N221" s="4"/>
      <c r="O221" s="4"/>
      <c r="P221" s="4"/>
      <c r="Q221" s="4"/>
      <c r="R221" s="4"/>
      <c r="S221" s="4"/>
    </row>
    <row r="222" spans="2:19" s="136" customFormat="1" ht="166.35" hidden="1" customHeight="1" x14ac:dyDescent="0.4">
      <c r="B222" s="172" t="s">
        <v>209</v>
      </c>
      <c r="C222" s="172"/>
      <c r="D222" s="172"/>
      <c r="E222" s="172"/>
      <c r="F222" s="172"/>
      <c r="G222" s="172"/>
      <c r="H222" s="172"/>
      <c r="I222" s="172"/>
      <c r="J222" s="172"/>
      <c r="L222" s="4"/>
      <c r="M222" s="4"/>
      <c r="N222" s="4"/>
      <c r="O222" s="4"/>
      <c r="P222" s="4"/>
      <c r="Q222" s="4"/>
      <c r="R222" s="4"/>
      <c r="S222" s="4"/>
    </row>
    <row r="223" spans="2:19" s="136" customFormat="1" ht="15" hidden="1" customHeight="1" x14ac:dyDescent="0.4">
      <c r="B223" s="168" t="s">
        <v>185</v>
      </c>
      <c r="C223" s="168"/>
      <c r="D223" s="168"/>
      <c r="E223" s="168"/>
      <c r="F223" s="168"/>
      <c r="G223" s="168"/>
      <c r="H223" s="168"/>
      <c r="I223" s="168"/>
      <c r="J223" s="168"/>
      <c r="L223" s="4"/>
      <c r="M223" s="4"/>
      <c r="N223" s="4"/>
      <c r="O223" s="4"/>
      <c r="P223" s="4"/>
      <c r="Q223" s="4"/>
      <c r="R223" s="4"/>
      <c r="S223" s="4"/>
    </row>
    <row r="224" spans="2:19" s="136" customFormat="1" ht="15" hidden="1" customHeight="1" x14ac:dyDescent="0.4">
      <c r="B224" s="168"/>
      <c r="C224" s="168"/>
      <c r="D224" s="168"/>
      <c r="E224" s="168"/>
      <c r="F224" s="168"/>
      <c r="G224" s="168"/>
      <c r="H224" s="168"/>
      <c r="I224" s="168"/>
      <c r="J224" s="168"/>
      <c r="L224" s="4"/>
      <c r="M224" s="4"/>
      <c r="N224" s="4"/>
      <c r="O224" s="4"/>
      <c r="P224" s="4"/>
      <c r="Q224" s="4"/>
      <c r="R224" s="4"/>
      <c r="S224" s="4"/>
    </row>
    <row r="225" spans="2:19" s="136" customFormat="1" hidden="1" x14ac:dyDescent="0.4">
      <c r="B225" s="167" t="s">
        <v>206</v>
      </c>
      <c r="C225" s="167"/>
      <c r="D225" s="167"/>
      <c r="E225" s="167"/>
      <c r="F225" s="167"/>
      <c r="G225" s="167"/>
      <c r="H225" s="167"/>
      <c r="I225" s="167"/>
      <c r="J225" s="167"/>
      <c r="L225" s="4"/>
      <c r="M225" s="4"/>
      <c r="N225" s="4"/>
      <c r="O225" s="4"/>
      <c r="P225" s="4"/>
      <c r="Q225" s="4"/>
      <c r="R225" s="4"/>
      <c r="S225" s="4"/>
    </row>
    <row r="226" spans="2:19" s="136" customFormat="1" ht="15" hidden="1" customHeight="1" x14ac:dyDescent="0.4">
      <c r="B226" s="167"/>
      <c r="C226" s="167"/>
      <c r="D226" s="167"/>
      <c r="E226" s="167"/>
      <c r="F226" s="167"/>
      <c r="G226" s="167"/>
      <c r="H226" s="167"/>
      <c r="I226" s="167"/>
      <c r="J226" s="167"/>
      <c r="L226" s="4"/>
      <c r="M226" s="4"/>
      <c r="N226" s="4"/>
      <c r="O226" s="4"/>
      <c r="P226" s="4"/>
      <c r="Q226" s="4"/>
      <c r="R226" s="4"/>
      <c r="S226" s="4"/>
    </row>
    <row r="227" spans="2:19" s="136" customFormat="1" ht="15" hidden="1" customHeight="1" x14ac:dyDescent="0.4">
      <c r="B227" s="168" t="s">
        <v>186</v>
      </c>
      <c r="C227" s="168"/>
      <c r="D227" s="168"/>
      <c r="E227" s="168"/>
      <c r="F227" s="168"/>
      <c r="G227" s="168"/>
      <c r="H227" s="168"/>
      <c r="I227" s="168"/>
      <c r="J227" s="168"/>
      <c r="L227" s="4"/>
      <c r="M227" s="4"/>
      <c r="N227" s="4"/>
      <c r="O227" s="4"/>
      <c r="P227" s="4"/>
      <c r="Q227" s="4"/>
      <c r="R227" s="4"/>
      <c r="S227" s="4"/>
    </row>
    <row r="228" spans="2:19" s="136" customFormat="1" ht="68.099999999999994" hidden="1" customHeight="1" x14ac:dyDescent="0.4">
      <c r="B228" s="167" t="s">
        <v>207</v>
      </c>
      <c r="C228" s="167"/>
      <c r="D228" s="167"/>
      <c r="E228" s="167"/>
      <c r="F228" s="167"/>
      <c r="G228" s="167"/>
      <c r="H228" s="167"/>
      <c r="I228" s="167"/>
      <c r="J228" s="167"/>
      <c r="L228" s="4"/>
      <c r="M228" s="4"/>
      <c r="N228" s="4"/>
      <c r="O228" s="4"/>
      <c r="P228" s="4"/>
      <c r="Q228" s="4"/>
      <c r="R228" s="4"/>
      <c r="S228" s="4"/>
    </row>
    <row r="229" spans="2:19" s="136" customFormat="1" hidden="1" x14ac:dyDescent="0.4">
      <c r="B229" s="166"/>
      <c r="C229" s="166"/>
      <c r="D229" s="166"/>
      <c r="E229" s="166"/>
      <c r="F229" s="166"/>
      <c r="G229" s="166"/>
      <c r="H229" s="166"/>
      <c r="I229" s="166"/>
      <c r="J229" s="166"/>
      <c r="L229" s="4"/>
      <c r="M229" s="4"/>
      <c r="N229" s="4"/>
      <c r="O229" s="4"/>
      <c r="P229" s="4"/>
      <c r="Q229" s="4"/>
      <c r="R229" s="4"/>
      <c r="S229" s="4"/>
    </row>
    <row r="230" spans="2:19" s="136" customFormat="1" hidden="1" x14ac:dyDescent="0.4">
      <c r="B230" s="4"/>
      <c r="C230" s="4"/>
      <c r="D230" s="4"/>
      <c r="E230" s="4"/>
      <c r="F230" s="4"/>
      <c r="G230" s="4"/>
      <c r="H230" s="4"/>
      <c r="I230" s="4"/>
      <c r="J230" s="40"/>
      <c r="L230" s="4"/>
      <c r="M230" s="4"/>
      <c r="N230" s="4"/>
      <c r="O230" s="4"/>
      <c r="P230" s="4"/>
      <c r="Q230" s="4"/>
      <c r="R230" s="4"/>
      <c r="S230" s="4"/>
    </row>
    <row r="231" spans="2:19" s="136" customFormat="1" ht="51" hidden="1" customHeight="1" x14ac:dyDescent="0.4">
      <c r="B231" s="172"/>
      <c r="C231" s="172"/>
      <c r="D231" s="172"/>
      <c r="E231" s="172"/>
      <c r="F231" s="172"/>
      <c r="G231" s="172"/>
      <c r="H231" s="172"/>
      <c r="I231" s="172"/>
      <c r="J231" s="172"/>
      <c r="L231" s="4"/>
      <c r="M231" s="4"/>
      <c r="N231" s="4"/>
      <c r="O231" s="4"/>
      <c r="P231" s="4"/>
      <c r="Q231" s="4"/>
      <c r="R231" s="4"/>
      <c r="S231" s="4"/>
    </row>
    <row r="232" spans="2:19" s="136" customFormat="1" hidden="1" x14ac:dyDescent="0.4">
      <c r="B232" s="4"/>
      <c r="C232" s="4"/>
      <c r="D232" s="4"/>
      <c r="E232" s="4"/>
      <c r="F232" s="4"/>
      <c r="G232" s="4"/>
      <c r="H232" s="4"/>
      <c r="I232" s="4"/>
      <c r="J232" s="40"/>
      <c r="L232" s="4"/>
      <c r="M232" s="4"/>
      <c r="N232" s="4"/>
      <c r="O232" s="4"/>
      <c r="P232" s="4"/>
      <c r="Q232" s="4"/>
      <c r="R232" s="4"/>
      <c r="S232" s="4"/>
    </row>
    <row r="233" spans="2:19" s="136" customFormat="1" hidden="1" x14ac:dyDescent="0.4">
      <c r="B233" s="4"/>
      <c r="C233" s="4"/>
      <c r="D233" s="4"/>
      <c r="E233" s="4"/>
      <c r="F233" s="4"/>
      <c r="G233" s="4"/>
      <c r="H233" s="4"/>
      <c r="I233" s="4"/>
      <c r="J233" s="40"/>
      <c r="L233" s="4"/>
      <c r="M233" s="4"/>
      <c r="N233" s="4"/>
      <c r="O233" s="4"/>
      <c r="P233" s="4"/>
      <c r="Q233" s="4"/>
      <c r="R233" s="4"/>
      <c r="S233" s="4"/>
    </row>
    <row r="234" spans="2:19" s="136" customFormat="1" hidden="1" x14ac:dyDescent="0.4">
      <c r="B234" s="4"/>
      <c r="C234" s="4"/>
      <c r="D234" s="4"/>
      <c r="E234" s="4"/>
      <c r="F234" s="4"/>
      <c r="G234" s="4"/>
      <c r="H234" s="4"/>
      <c r="I234" s="4"/>
      <c r="J234" s="40"/>
      <c r="L234" s="4"/>
      <c r="M234" s="4"/>
      <c r="N234" s="4"/>
      <c r="O234" s="4"/>
      <c r="P234" s="4"/>
      <c r="Q234" s="4"/>
      <c r="R234" s="4"/>
      <c r="S234" s="4"/>
    </row>
    <row r="235" spans="2:19" s="136" customFormat="1" hidden="1" x14ac:dyDescent="0.4">
      <c r="B235" s="4"/>
      <c r="C235" s="4"/>
      <c r="D235" s="4"/>
      <c r="E235" s="4"/>
      <c r="F235" s="4"/>
      <c r="G235" s="4"/>
      <c r="H235" s="4"/>
      <c r="I235" s="4"/>
      <c r="J235" s="40"/>
      <c r="L235" s="4"/>
      <c r="M235" s="4"/>
      <c r="N235" s="4"/>
      <c r="O235" s="4"/>
      <c r="P235" s="4"/>
      <c r="Q235" s="4"/>
      <c r="R235" s="4"/>
      <c r="S235" s="4"/>
    </row>
    <row r="236" spans="2:19" s="136" customFormat="1" hidden="1" x14ac:dyDescent="0.4">
      <c r="B236" s="4"/>
      <c r="C236" s="4"/>
      <c r="D236" s="4"/>
      <c r="E236" s="4"/>
      <c r="F236" s="4"/>
      <c r="G236" s="4"/>
      <c r="H236" s="4"/>
      <c r="I236" s="4"/>
      <c r="J236" s="40"/>
      <c r="L236" s="4"/>
      <c r="M236" s="4"/>
      <c r="N236" s="4"/>
      <c r="O236" s="4"/>
      <c r="P236" s="4"/>
      <c r="Q236" s="4"/>
      <c r="R236" s="4"/>
      <c r="S236" s="4"/>
    </row>
    <row r="237" spans="2:19" s="136" customFormat="1" hidden="1" x14ac:dyDescent="0.4">
      <c r="B237" s="4"/>
      <c r="C237" s="4"/>
      <c r="D237" s="4"/>
      <c r="E237" s="4"/>
      <c r="F237" s="4"/>
      <c r="G237" s="4"/>
      <c r="H237" s="4"/>
      <c r="I237" s="4"/>
      <c r="J237" s="40"/>
      <c r="L237" s="4"/>
      <c r="M237" s="4"/>
      <c r="N237" s="4"/>
      <c r="O237" s="4"/>
      <c r="P237" s="4"/>
      <c r="Q237" s="4"/>
      <c r="R237" s="4"/>
      <c r="S237" s="4"/>
    </row>
    <row r="238" spans="2:19" s="136" customFormat="1" hidden="1" x14ac:dyDescent="0.4">
      <c r="B238" s="4"/>
      <c r="C238" s="4"/>
      <c r="D238" s="4"/>
      <c r="E238" s="4"/>
      <c r="F238" s="4"/>
      <c r="G238" s="4"/>
      <c r="H238" s="4"/>
      <c r="I238" s="4"/>
      <c r="J238" s="40"/>
      <c r="L238" s="4"/>
      <c r="M238" s="4"/>
      <c r="N238" s="4"/>
      <c r="O238" s="4"/>
      <c r="P238" s="4"/>
      <c r="Q238" s="4"/>
      <c r="R238" s="4"/>
      <c r="S238" s="4"/>
    </row>
    <row r="239" spans="2:19" s="136" customFormat="1" hidden="1" x14ac:dyDescent="0.4">
      <c r="B239" s="4"/>
      <c r="C239" s="4"/>
      <c r="D239" s="4"/>
      <c r="E239" s="4"/>
      <c r="F239" s="4"/>
      <c r="G239" s="4"/>
      <c r="H239" s="4"/>
      <c r="I239" s="4"/>
      <c r="J239" s="40"/>
      <c r="L239" s="4"/>
      <c r="M239" s="4"/>
      <c r="N239" s="4"/>
      <c r="O239" s="4"/>
      <c r="P239" s="4"/>
      <c r="Q239" s="4"/>
      <c r="R239" s="4"/>
      <c r="S239" s="4"/>
    </row>
    <row r="240" spans="2:19" s="136" customFormat="1" hidden="1" x14ac:dyDescent="0.4">
      <c r="B240" s="4"/>
      <c r="C240" s="4"/>
      <c r="D240" s="4"/>
      <c r="E240" s="4"/>
      <c r="F240" s="4"/>
      <c r="G240" s="4"/>
      <c r="H240" s="4"/>
      <c r="I240" s="4"/>
      <c r="J240" s="40"/>
      <c r="L240" s="4"/>
      <c r="M240" s="4"/>
      <c r="N240" s="4"/>
      <c r="O240" s="4"/>
      <c r="P240" s="4"/>
      <c r="Q240" s="4"/>
      <c r="R240" s="4"/>
      <c r="S240" s="4"/>
    </row>
    <row r="241" spans="2:19" s="136" customFormat="1" hidden="1" x14ac:dyDescent="0.4">
      <c r="B241" s="4"/>
      <c r="C241" s="4"/>
      <c r="D241" s="4"/>
      <c r="E241" s="4"/>
      <c r="F241" s="4"/>
      <c r="G241" s="4"/>
      <c r="H241" s="4"/>
      <c r="I241" s="4"/>
      <c r="J241" s="40"/>
      <c r="L241" s="4"/>
      <c r="M241" s="4"/>
      <c r="N241" s="4"/>
      <c r="O241" s="4"/>
      <c r="P241" s="4"/>
      <c r="Q241" s="4"/>
      <c r="R241" s="4"/>
      <c r="S241" s="4"/>
    </row>
    <row r="242" spans="2:19" s="136" customFormat="1" x14ac:dyDescent="0.4">
      <c r="B242" s="4"/>
      <c r="C242" s="4"/>
      <c r="D242" s="4"/>
      <c r="E242" s="4"/>
      <c r="F242" s="4"/>
      <c r="G242" s="4"/>
      <c r="H242" s="4"/>
      <c r="I242" s="4"/>
      <c r="J242" s="40"/>
      <c r="L242" s="4"/>
      <c r="M242" s="4"/>
      <c r="N242" s="4"/>
      <c r="O242" s="4"/>
      <c r="P242" s="4"/>
      <c r="Q242" s="4"/>
      <c r="R242" s="4"/>
      <c r="S242" s="4"/>
    </row>
    <row r="243" spans="2:19" s="136" customFormat="1" x14ac:dyDescent="0.4">
      <c r="B243" s="4"/>
      <c r="C243" s="4"/>
      <c r="D243" s="4"/>
      <c r="E243" s="4"/>
      <c r="F243" s="4"/>
      <c r="G243" s="4"/>
      <c r="H243" s="4"/>
      <c r="I243" s="4"/>
      <c r="J243" s="40"/>
      <c r="L243" s="4"/>
      <c r="M243" s="4"/>
      <c r="N243" s="4"/>
      <c r="O243" s="4"/>
      <c r="P243" s="4"/>
      <c r="Q243" s="4"/>
      <c r="R243" s="4"/>
      <c r="S243" s="4"/>
    </row>
    <row r="244" spans="2:19" s="136" customFormat="1" x14ac:dyDescent="0.4">
      <c r="B244" s="4"/>
      <c r="C244" s="4"/>
      <c r="D244" s="4"/>
      <c r="E244" s="4"/>
      <c r="F244" s="4"/>
      <c r="G244" s="4"/>
      <c r="H244" s="4"/>
      <c r="I244" s="4"/>
      <c r="J244" s="40"/>
      <c r="L244" s="4"/>
      <c r="M244" s="4"/>
      <c r="N244" s="4"/>
      <c r="O244" s="4"/>
      <c r="P244" s="4"/>
      <c r="Q244" s="4"/>
      <c r="R244" s="4"/>
      <c r="S244" s="4"/>
    </row>
    <row r="245" spans="2:19" s="136" customFormat="1" x14ac:dyDescent="0.4">
      <c r="B245" s="4"/>
      <c r="C245" s="4"/>
      <c r="D245" s="4"/>
      <c r="E245" s="4"/>
      <c r="F245" s="4"/>
      <c r="G245" s="4"/>
      <c r="H245" s="4"/>
      <c r="I245" s="4"/>
      <c r="J245" s="40"/>
      <c r="L245" s="4"/>
      <c r="M245" s="4"/>
      <c r="N245" s="4"/>
      <c r="O245" s="4"/>
      <c r="P245" s="4"/>
      <c r="Q245" s="4"/>
      <c r="R245" s="4"/>
      <c r="S245" s="4"/>
    </row>
    <row r="246" spans="2:19" s="136" customFormat="1" x14ac:dyDescent="0.4">
      <c r="B246" s="4"/>
      <c r="C246" s="4"/>
      <c r="D246" s="4"/>
      <c r="E246" s="4"/>
      <c r="F246" s="4"/>
      <c r="G246" s="4"/>
      <c r="H246" s="4"/>
      <c r="I246" s="4"/>
      <c r="J246" s="40"/>
      <c r="L246" s="4"/>
      <c r="M246" s="4"/>
      <c r="N246" s="4"/>
      <c r="O246" s="4"/>
      <c r="P246" s="4"/>
      <c r="Q246" s="4"/>
      <c r="R246" s="4"/>
      <c r="S246" s="4"/>
    </row>
    <row r="247" spans="2:19" s="136" customFormat="1" x14ac:dyDescent="0.4">
      <c r="B247" s="4"/>
      <c r="C247" s="4"/>
      <c r="D247" s="4"/>
      <c r="E247" s="4"/>
      <c r="F247" s="4"/>
      <c r="G247" s="4"/>
      <c r="H247" s="4"/>
      <c r="I247" s="4"/>
      <c r="J247" s="40"/>
      <c r="L247" s="4"/>
      <c r="M247" s="4"/>
      <c r="N247" s="4"/>
      <c r="O247" s="4"/>
      <c r="P247" s="4"/>
      <c r="Q247" s="4"/>
      <c r="R247" s="4"/>
      <c r="S247" s="4"/>
    </row>
  </sheetData>
  <mergeCells count="72">
    <mergeCell ref="B51:G51"/>
    <mergeCell ref="K6:S6"/>
    <mergeCell ref="C7:F7"/>
    <mergeCell ref="G7:J7"/>
    <mergeCell ref="K7:S7"/>
    <mergeCell ref="G13:H13"/>
    <mergeCell ref="I13:J13"/>
    <mergeCell ref="G39:H39"/>
    <mergeCell ref="I39:J39"/>
    <mergeCell ref="I41:J41"/>
    <mergeCell ref="I43:J43"/>
    <mergeCell ref="I44:J44"/>
    <mergeCell ref="B65:G65"/>
    <mergeCell ref="B52:G52"/>
    <mergeCell ref="B53:G53"/>
    <mergeCell ref="B54:G54"/>
    <mergeCell ref="B55:G55"/>
    <mergeCell ref="B56:G56"/>
    <mergeCell ref="B57:G57"/>
    <mergeCell ref="B58:G58"/>
    <mergeCell ref="B61:G61"/>
    <mergeCell ref="B62:G62"/>
    <mergeCell ref="B63:G63"/>
    <mergeCell ref="B64:G64"/>
    <mergeCell ref="B183:C183"/>
    <mergeCell ref="D183:E183"/>
    <mergeCell ref="F183:G183"/>
    <mergeCell ref="I70:J70"/>
    <mergeCell ref="I71:J71"/>
    <mergeCell ref="E146:F146"/>
    <mergeCell ref="E147:F147"/>
    <mergeCell ref="E148:F148"/>
    <mergeCell ref="E149:F149"/>
    <mergeCell ref="G159:H159"/>
    <mergeCell ref="I159:J159"/>
    <mergeCell ref="I163:I164"/>
    <mergeCell ref="J163:J164"/>
    <mergeCell ref="E181:F181"/>
    <mergeCell ref="D205:J205"/>
    <mergeCell ref="B185:G185"/>
    <mergeCell ref="B194:G194"/>
    <mergeCell ref="G196:H196"/>
    <mergeCell ref="I196:J196"/>
    <mergeCell ref="B197:G197"/>
    <mergeCell ref="B198:G198"/>
    <mergeCell ref="B199:G199"/>
    <mergeCell ref="B200:G200"/>
    <mergeCell ref="B202:G202"/>
    <mergeCell ref="B204:D204"/>
    <mergeCell ref="H204:J204"/>
    <mergeCell ref="B219:J219"/>
    <mergeCell ref="D206:J206"/>
    <mergeCell ref="B209:J209"/>
    <mergeCell ref="B210:J210"/>
    <mergeCell ref="B211:J211"/>
    <mergeCell ref="B212:J212"/>
    <mergeCell ref="B213:J213"/>
    <mergeCell ref="B214:J214"/>
    <mergeCell ref="B215:J215"/>
    <mergeCell ref="B216:J216"/>
    <mergeCell ref="B217:J217"/>
    <mergeCell ref="B218:J218"/>
    <mergeCell ref="B227:J227"/>
    <mergeCell ref="B228:J228"/>
    <mergeCell ref="B229:J229"/>
    <mergeCell ref="B231:J231"/>
    <mergeCell ref="B220:J220"/>
    <mergeCell ref="B221:J221"/>
    <mergeCell ref="B222:J222"/>
    <mergeCell ref="B223:J224"/>
    <mergeCell ref="B225:J225"/>
    <mergeCell ref="B226:J226"/>
  </mergeCells>
  <hyperlinks>
    <hyperlink ref="H204" r:id="rId1" xr:uid="{7937246B-106B-4FB4-9D30-DB1C405CE1CB}"/>
    <hyperlink ref="D206" r:id="rId2" xr:uid="{11088CD3-6178-4BC0-AA60-C7DD97069887}"/>
    <hyperlink ref="D205" r:id="rId3" xr:uid="{B2E93D70-A3E7-499F-AADB-2D9CE61B4A8F}"/>
    <hyperlink ref="D205:J205" r:id="rId4" display="https://www.santandertotta.pt/pt_PT/Investor-Relations/Emissão-de-Divida/2020.html" xr:uid="{5041B74C-4ACF-4ABB-BD4D-0B4B83FD363F}"/>
  </hyperlinks>
  <pageMargins left="0.23622047244094491" right="0.23622047244094491" top="0.74803149606299213" bottom="0.74803149606299213" header="0.31496062992125984" footer="0.31496062992125984"/>
  <pageSetup paperSize="9" scale="52" fitToHeight="0" orientation="portrait" horizontalDpi="1200" verticalDpi="1200" r:id="rId5"/>
  <headerFooter>
    <oddHeader>&amp;L&amp;"Calibri,Regular"&amp;K000000&amp;G&amp;C&amp;"Verdana,Regular"Mortgage Covered Bonds
Investor Report
&amp;R&amp;G</oddHeader>
  </headerFooter>
  <rowBreaks count="2" manualBreakCount="2">
    <brk id="100" min="1" max="9" man="1"/>
    <brk id="185" min="1" max="9" man="1"/>
  </rowBreaks>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J246"/>
  <sheetViews>
    <sheetView showGridLines="0" tabSelected="1" topLeftCell="A9" zoomScale="90" zoomScaleNormal="90" zoomScaleSheetLayoutView="90" workbookViewId="0">
      <selection activeCell="N19" sqref="N19"/>
    </sheetView>
  </sheetViews>
  <sheetFormatPr defaultColWidth="9.109375" defaultRowHeight="15" x14ac:dyDescent="0.4"/>
  <cols>
    <col min="1" max="1" width="2.88671875" style="4" customWidth="1"/>
    <col min="2" max="2" width="55.109375" style="4" bestFit="1" customWidth="1"/>
    <col min="3" max="3" width="15" style="4" customWidth="1"/>
    <col min="4" max="5" width="16" style="4" customWidth="1"/>
    <col min="6" max="6" width="17" style="4" customWidth="1"/>
    <col min="7" max="7" width="19.88671875" style="4" customWidth="1"/>
    <col min="8" max="8" width="16" style="4" customWidth="1"/>
    <col min="9" max="9" width="19.5546875" style="4" customWidth="1"/>
    <col min="10" max="10" width="19" style="4" customWidth="1"/>
    <col min="11" max="16384" width="9.109375" style="4"/>
  </cols>
  <sheetData>
    <row r="1" spans="2:10" x14ac:dyDescent="0.4">
      <c r="J1" s="12"/>
    </row>
    <row r="2" spans="2:10" hidden="1" x14ac:dyDescent="0.4">
      <c r="J2" s="12"/>
    </row>
    <row r="3" spans="2:10" ht="12" hidden="1" x14ac:dyDescent="0.4">
      <c r="J3" s="12"/>
    </row>
    <row r="4" spans="2:10" ht="12" customHeight="1" x14ac:dyDescent="0.4">
      <c r="B4" s="1"/>
      <c r="C4" s="1"/>
      <c r="D4" s="1"/>
      <c r="E4" s="1"/>
      <c r="F4" s="1"/>
      <c r="G4" s="1"/>
      <c r="H4" s="2"/>
      <c r="I4" s="2" t="s">
        <v>0</v>
      </c>
      <c r="J4" s="162">
        <v>46112</v>
      </c>
    </row>
    <row r="5" spans="2:10" ht="15" customHeight="1" x14ac:dyDescent="0.4">
      <c r="B5" s="1"/>
      <c r="C5" s="1"/>
      <c r="D5" s="1"/>
      <c r="E5" s="1"/>
      <c r="F5" s="1"/>
      <c r="G5" s="1"/>
      <c r="H5" s="2"/>
      <c r="I5" s="2" t="s">
        <v>1</v>
      </c>
      <c r="J5" s="119" t="s">
        <v>2</v>
      </c>
    </row>
    <row r="6" spans="2:10" ht="15" customHeight="1" x14ac:dyDescent="0.4">
      <c r="B6" s="5"/>
      <c r="C6" s="5"/>
      <c r="D6" s="5"/>
      <c r="E6" s="5"/>
      <c r="F6" s="5"/>
      <c r="G6" s="5"/>
      <c r="H6" s="6"/>
      <c r="I6" s="6"/>
      <c r="J6" s="7"/>
    </row>
    <row r="7" spans="2:10" ht="15" customHeight="1" x14ac:dyDescent="0.4">
      <c r="B7" s="8" t="s">
        <v>3</v>
      </c>
      <c r="C7" s="195" t="s">
        <v>4</v>
      </c>
      <c r="D7" s="195"/>
      <c r="E7" s="195"/>
      <c r="F7" s="195"/>
      <c r="G7" s="196" t="s">
        <v>5</v>
      </c>
      <c r="H7" s="195"/>
      <c r="I7" s="195"/>
      <c r="J7" s="195"/>
    </row>
    <row r="8" spans="2:10" ht="15" customHeight="1" x14ac:dyDescent="0.4">
      <c r="B8" s="9"/>
      <c r="C8" s="73" t="s">
        <v>6</v>
      </c>
      <c r="D8" s="73" t="s">
        <v>7</v>
      </c>
      <c r="E8" s="73" t="s">
        <v>8</v>
      </c>
      <c r="F8" s="73" t="s">
        <v>9</v>
      </c>
      <c r="G8" s="73" t="s">
        <v>6</v>
      </c>
      <c r="H8" s="73" t="s">
        <v>7</v>
      </c>
      <c r="I8" s="73" t="s">
        <v>8</v>
      </c>
      <c r="J8" s="73" t="s">
        <v>9</v>
      </c>
    </row>
    <row r="9" spans="2:10" s="12" customFormat="1" ht="15" customHeight="1" x14ac:dyDescent="0.4">
      <c r="B9" s="11" t="s">
        <v>229</v>
      </c>
      <c r="C9" s="135" t="s">
        <v>230</v>
      </c>
      <c r="D9" s="135" t="s">
        <v>11</v>
      </c>
      <c r="E9" s="135" t="s">
        <v>11</v>
      </c>
      <c r="F9" s="135" t="s">
        <v>231</v>
      </c>
      <c r="G9" s="135" t="s">
        <v>11</v>
      </c>
      <c r="H9" s="135" t="s">
        <v>11</v>
      </c>
      <c r="I9" s="135" t="s">
        <v>11</v>
      </c>
      <c r="J9" s="135" t="s">
        <v>11</v>
      </c>
    </row>
    <row r="10" spans="2:10" s="12" customFormat="1" ht="15" customHeight="1" x14ac:dyDescent="0.4">
      <c r="B10" s="11" t="s">
        <v>12</v>
      </c>
      <c r="C10" s="119" t="s">
        <v>232</v>
      </c>
      <c r="D10" s="119" t="s">
        <v>233</v>
      </c>
      <c r="E10" s="119" t="s">
        <v>233</v>
      </c>
      <c r="F10" s="135" t="s">
        <v>233</v>
      </c>
      <c r="G10" s="119" t="s">
        <v>234</v>
      </c>
      <c r="H10" s="119" t="s">
        <v>235</v>
      </c>
      <c r="I10" s="119" t="s">
        <v>236</v>
      </c>
      <c r="J10" s="119" t="s">
        <v>237</v>
      </c>
    </row>
    <row r="11" spans="2:10" s="12" customFormat="1" ht="15" customHeight="1" thickBot="1" x14ac:dyDescent="0.45">
      <c r="B11" s="13" t="s">
        <v>13</v>
      </c>
      <c r="C11" s="112" t="s">
        <v>238</v>
      </c>
      <c r="D11" s="112" t="s">
        <v>239</v>
      </c>
      <c r="E11" s="112" t="s">
        <v>233</v>
      </c>
      <c r="F11" s="112" t="s">
        <v>240</v>
      </c>
      <c r="G11" s="112" t="s">
        <v>241</v>
      </c>
      <c r="H11" s="112" t="s">
        <v>235</v>
      </c>
      <c r="I11" s="112" t="s">
        <v>242</v>
      </c>
      <c r="J11" s="112" t="s">
        <v>243</v>
      </c>
    </row>
    <row r="12" spans="2:10" s="12" customFormat="1" ht="15" customHeight="1" x14ac:dyDescent="0.4">
      <c r="B12" s="14" t="s">
        <v>14</v>
      </c>
      <c r="J12" s="3"/>
    </row>
    <row r="13" spans="2:10" ht="15" customHeight="1" x14ac:dyDescent="0.4">
      <c r="B13" s="8" t="s">
        <v>15</v>
      </c>
      <c r="C13" s="15" t="s">
        <v>16</v>
      </c>
      <c r="D13" s="16" t="s">
        <v>17</v>
      </c>
      <c r="E13" s="17" t="s">
        <v>18</v>
      </c>
      <c r="F13" s="17" t="s">
        <v>19</v>
      </c>
      <c r="G13" s="178" t="s">
        <v>20</v>
      </c>
      <c r="H13" s="177"/>
      <c r="I13" s="178" t="s">
        <v>21</v>
      </c>
      <c r="J13" s="177"/>
    </row>
    <row r="14" spans="2:10" s="12" customFormat="1" ht="15" customHeight="1" x14ac:dyDescent="0.4">
      <c r="B14" s="18" t="s">
        <v>22</v>
      </c>
      <c r="C14" s="19"/>
      <c r="D14" s="19"/>
      <c r="E14" s="20"/>
      <c r="F14" s="20"/>
      <c r="G14" s="19"/>
      <c r="H14" s="133">
        <f>+SUMPRODUCT(H17:H37,J17:J37)/J14</f>
        <v>3.0106895596850922</v>
      </c>
      <c r="I14" s="4"/>
      <c r="J14" s="134">
        <f>+SUM(J15:J37)</f>
        <v>11981400000</v>
      </c>
    </row>
    <row r="15" spans="2:10" s="12" customFormat="1" ht="15" customHeight="1" x14ac:dyDescent="0.4">
      <c r="B15" s="18"/>
      <c r="C15" s="20"/>
      <c r="D15" s="20"/>
      <c r="E15" s="20"/>
      <c r="F15" s="20"/>
      <c r="G15" s="20"/>
      <c r="H15" s="118"/>
      <c r="I15" s="118"/>
      <c r="J15" s="116"/>
    </row>
    <row r="16" spans="2:10" s="12" customFormat="1" ht="15" customHeight="1" x14ac:dyDescent="0.4">
      <c r="B16" s="21" t="s">
        <v>23</v>
      </c>
      <c r="C16" s="20"/>
      <c r="D16" s="20"/>
      <c r="E16" s="165"/>
      <c r="F16" s="165"/>
      <c r="G16" s="113"/>
      <c r="H16" s="118"/>
      <c r="I16" s="116"/>
      <c r="J16" s="116"/>
    </row>
    <row r="17" spans="2:10" s="12" customFormat="1" ht="15" customHeight="1" x14ac:dyDescent="0.4">
      <c r="B17" s="22" t="s">
        <v>198</v>
      </c>
      <c r="C17" s="163">
        <v>43004</v>
      </c>
      <c r="D17" s="163" t="s">
        <v>79</v>
      </c>
      <c r="E17" s="163">
        <v>46656</v>
      </c>
      <c r="F17" s="163">
        <v>47022</v>
      </c>
      <c r="G17" s="4"/>
      <c r="H17" s="164">
        <f>+(E17-$J$4)/365</f>
        <v>1.4904109589041097</v>
      </c>
      <c r="I17" s="23"/>
      <c r="J17" s="114">
        <v>1000000000</v>
      </c>
    </row>
    <row r="18" spans="2:10" s="12" customFormat="1" ht="15" customHeight="1" x14ac:dyDescent="0.4">
      <c r="B18" s="22" t="s">
        <v>210</v>
      </c>
      <c r="C18" s="163">
        <v>45035</v>
      </c>
      <c r="D18" s="163" t="s">
        <v>79</v>
      </c>
      <c r="E18" s="163">
        <v>46862</v>
      </c>
      <c r="F18" s="163">
        <v>47227</v>
      </c>
      <c r="G18" s="113"/>
      <c r="H18" s="164">
        <f t="shared" ref="H18:H19" si="0">+(E18-$J$4)/365</f>
        <v>2.0547945205479454</v>
      </c>
      <c r="I18" s="23"/>
      <c r="J18" s="114">
        <v>750000000</v>
      </c>
    </row>
    <row r="19" spans="2:10" s="12" customFormat="1" ht="15" customHeight="1" x14ac:dyDescent="0.4">
      <c r="B19" s="22" t="s">
        <v>217</v>
      </c>
      <c r="C19" s="163">
        <v>45180</v>
      </c>
      <c r="D19" s="163" t="s">
        <v>79</v>
      </c>
      <c r="E19" s="163">
        <v>46276</v>
      </c>
      <c r="F19" s="163">
        <v>46641</v>
      </c>
      <c r="G19" s="113"/>
      <c r="H19" s="164">
        <f t="shared" si="0"/>
        <v>0.44931506849315067</v>
      </c>
      <c r="I19" s="23"/>
      <c r="J19" s="114">
        <v>850000000</v>
      </c>
    </row>
    <row r="20" spans="2:10" s="12" customFormat="1" ht="15" customHeight="1" x14ac:dyDescent="0.4">
      <c r="B20" s="22" t="s">
        <v>221</v>
      </c>
      <c r="C20" s="163">
        <v>45337</v>
      </c>
      <c r="D20" s="163" t="s">
        <v>79</v>
      </c>
      <c r="E20" s="163">
        <v>47894</v>
      </c>
      <c r="F20" s="163">
        <v>48259</v>
      </c>
      <c r="G20" s="113"/>
      <c r="H20" s="164">
        <f>+(E20-$J$4)/365</f>
        <v>4.882191780821918</v>
      </c>
      <c r="I20" s="23"/>
      <c r="J20" s="114">
        <v>1000000000</v>
      </c>
    </row>
    <row r="21" spans="2:10" s="12" customFormat="1" ht="15" customHeight="1" x14ac:dyDescent="0.4">
      <c r="B21" s="22" t="s">
        <v>227</v>
      </c>
      <c r="C21" s="163">
        <v>45707</v>
      </c>
      <c r="D21" s="163" t="s">
        <v>79</v>
      </c>
      <c r="E21" s="163">
        <v>47533</v>
      </c>
      <c r="F21" s="163">
        <v>47898</v>
      </c>
      <c r="G21" s="113"/>
      <c r="H21" s="164">
        <f>+(E21-$J$4)/365</f>
        <v>3.893150684931507</v>
      </c>
      <c r="I21" s="23"/>
      <c r="J21" s="114">
        <v>500000000</v>
      </c>
    </row>
    <row r="22" spans="2:10" s="12" customFormat="1" ht="15" customHeight="1" x14ac:dyDescent="0.4">
      <c r="B22" s="21" t="s">
        <v>24</v>
      </c>
      <c r="C22" s="163"/>
      <c r="D22" s="163"/>
      <c r="E22" s="163"/>
      <c r="F22" s="163"/>
      <c r="G22" s="165"/>
      <c r="H22" s="23"/>
      <c r="I22" s="23"/>
      <c r="J22" s="114"/>
    </row>
    <row r="23" spans="2:10" s="12" customFormat="1" ht="15" customHeight="1" x14ac:dyDescent="0.4">
      <c r="B23" s="22" t="s">
        <v>211</v>
      </c>
      <c r="C23" s="163">
        <v>43076</v>
      </c>
      <c r="D23" s="163" t="s">
        <v>79</v>
      </c>
      <c r="E23" s="163">
        <v>46728</v>
      </c>
      <c r="F23" s="163">
        <v>47094</v>
      </c>
      <c r="G23" s="113"/>
      <c r="H23" s="164">
        <f>+(E23-$J$4)/365</f>
        <v>1.6876712328767123</v>
      </c>
      <c r="I23" s="23"/>
      <c r="J23" s="117">
        <v>750000000</v>
      </c>
    </row>
    <row r="24" spans="2:10" s="12" customFormat="1" ht="15" customHeight="1" x14ac:dyDescent="0.4">
      <c r="B24" s="22" t="s">
        <v>212</v>
      </c>
      <c r="C24" s="163">
        <v>42835</v>
      </c>
      <c r="D24" s="163" t="s">
        <v>79</v>
      </c>
      <c r="E24" s="163">
        <v>46487</v>
      </c>
      <c r="F24" s="163">
        <v>46853</v>
      </c>
      <c r="G24" s="113"/>
      <c r="H24" s="164">
        <f t="shared" ref="H24:H36" si="1">+(E24-$J$4)/365</f>
        <v>1.0273972602739727</v>
      </c>
      <c r="I24" s="23"/>
      <c r="J24" s="117">
        <v>1000000000</v>
      </c>
    </row>
    <row r="25" spans="2:10" s="12" customFormat="1" ht="15" customHeight="1" x14ac:dyDescent="0.4">
      <c r="B25" s="22" t="s">
        <v>213</v>
      </c>
      <c r="C25" s="163">
        <v>43651</v>
      </c>
      <c r="D25" s="163" t="s">
        <v>79</v>
      </c>
      <c r="E25" s="163">
        <v>47304</v>
      </c>
      <c r="F25" s="163">
        <v>47669</v>
      </c>
      <c r="G25" s="113"/>
      <c r="H25" s="164">
        <f t="shared" si="1"/>
        <v>3.2657534246575342</v>
      </c>
      <c r="I25" s="23"/>
      <c r="J25" s="117">
        <v>1100000000</v>
      </c>
    </row>
    <row r="26" spans="2:10" ht="15" customHeight="1" x14ac:dyDescent="0.4">
      <c r="B26" s="22" t="s">
        <v>226</v>
      </c>
      <c r="C26" s="163">
        <v>45684</v>
      </c>
      <c r="D26" s="163" t="s">
        <v>79</v>
      </c>
      <c r="E26" s="163">
        <v>48240</v>
      </c>
      <c r="F26" s="163">
        <v>48606</v>
      </c>
      <c r="G26" s="113"/>
      <c r="H26" s="164">
        <f t="shared" si="1"/>
        <v>5.8301369863013699</v>
      </c>
      <c r="I26" s="23"/>
      <c r="J26" s="117">
        <v>1000000000</v>
      </c>
    </row>
    <row r="27" spans="2:10" ht="15" customHeight="1" x14ac:dyDescent="0.4">
      <c r="B27" s="22" t="s">
        <v>214</v>
      </c>
      <c r="C27" s="163">
        <v>44132</v>
      </c>
      <c r="D27" s="163" t="s">
        <v>79</v>
      </c>
      <c r="E27" s="163">
        <v>47784</v>
      </c>
      <c r="F27" s="163">
        <v>48149</v>
      </c>
      <c r="G27" s="113"/>
      <c r="H27" s="164">
        <f t="shared" si="1"/>
        <v>4.580821917808219</v>
      </c>
      <c r="I27" s="23"/>
      <c r="J27" s="117">
        <v>750000000</v>
      </c>
    </row>
    <row r="28" spans="2:10" ht="15" customHeight="1" x14ac:dyDescent="0.4">
      <c r="B28" s="22" t="s">
        <v>215</v>
      </c>
      <c r="C28" s="163">
        <v>44624</v>
      </c>
      <c r="D28" s="163" t="s">
        <v>79</v>
      </c>
      <c r="E28" s="163">
        <v>47181</v>
      </c>
      <c r="F28" s="163">
        <v>47546</v>
      </c>
      <c r="G28" s="113"/>
      <c r="H28" s="164">
        <f t="shared" si="1"/>
        <v>2.9287671232876713</v>
      </c>
      <c r="I28" s="23"/>
      <c r="J28" s="117">
        <v>750000000</v>
      </c>
    </row>
    <row r="29" spans="2:10" ht="15" customHeight="1" x14ac:dyDescent="0.4">
      <c r="B29" s="22" t="s">
        <v>216</v>
      </c>
      <c r="C29" s="163">
        <v>45079</v>
      </c>
      <c r="D29" s="163" t="s">
        <v>79</v>
      </c>
      <c r="E29" s="163">
        <v>47636</v>
      </c>
      <c r="F29" s="163">
        <v>48001</v>
      </c>
      <c r="G29" s="113"/>
      <c r="H29" s="164">
        <f t="shared" si="1"/>
        <v>4.1753424657534248</v>
      </c>
      <c r="I29" s="23"/>
      <c r="J29" s="117">
        <v>1000000000</v>
      </c>
    </row>
    <row r="30" spans="2:10" ht="15" customHeight="1" x14ac:dyDescent="0.4">
      <c r="B30" s="22" t="s">
        <v>218</v>
      </c>
      <c r="C30" s="163">
        <v>45215</v>
      </c>
      <c r="D30" s="163" t="s">
        <v>79</v>
      </c>
      <c r="E30" s="163">
        <v>47042</v>
      </c>
      <c r="F30" s="163">
        <v>47407</v>
      </c>
      <c r="G30" s="113"/>
      <c r="H30" s="164">
        <f t="shared" si="1"/>
        <v>2.547945205479452</v>
      </c>
      <c r="I30" s="23"/>
      <c r="J30" s="117">
        <v>25700000</v>
      </c>
    </row>
    <row r="31" spans="2:10" ht="15" customHeight="1" x14ac:dyDescent="0.4">
      <c r="B31" s="22" t="s">
        <v>219</v>
      </c>
      <c r="C31" s="163">
        <v>45245</v>
      </c>
      <c r="D31" s="163" t="s">
        <v>79</v>
      </c>
      <c r="E31" s="163">
        <v>47072</v>
      </c>
      <c r="F31" s="163">
        <v>47437</v>
      </c>
      <c r="G31" s="113"/>
      <c r="H31" s="164">
        <f t="shared" si="1"/>
        <v>2.6301369863013697</v>
      </c>
      <c r="I31" s="23"/>
      <c r="J31" s="117">
        <v>27300000</v>
      </c>
    </row>
    <row r="32" spans="2:10" ht="15" customHeight="1" x14ac:dyDescent="0.4">
      <c r="B32" s="22" t="s">
        <v>220</v>
      </c>
      <c r="C32" s="163">
        <v>45288</v>
      </c>
      <c r="D32" s="163" t="s">
        <v>79</v>
      </c>
      <c r="E32" s="163">
        <v>47115</v>
      </c>
      <c r="F32" s="163">
        <v>47480</v>
      </c>
      <c r="G32" s="113"/>
      <c r="H32" s="164">
        <f t="shared" si="1"/>
        <v>2.7479452054794522</v>
      </c>
      <c r="I32" s="23"/>
      <c r="J32" s="117">
        <v>16900000</v>
      </c>
    </row>
    <row r="33" spans="2:10" ht="15" customHeight="1" x14ac:dyDescent="0.4">
      <c r="B33" s="22" t="s">
        <v>222</v>
      </c>
      <c r="C33" s="163">
        <v>45327</v>
      </c>
      <c r="D33" s="163" t="s">
        <v>79</v>
      </c>
      <c r="E33" s="163">
        <v>47154</v>
      </c>
      <c r="F33" s="163">
        <v>47519</v>
      </c>
      <c r="G33" s="113"/>
      <c r="H33" s="164">
        <f t="shared" si="1"/>
        <v>2.8547945205479452</v>
      </c>
      <c r="I33" s="23"/>
      <c r="J33" s="117">
        <v>11900000</v>
      </c>
    </row>
    <row r="34" spans="2:10" ht="15" customHeight="1" x14ac:dyDescent="0.4">
      <c r="B34" s="22" t="s">
        <v>224</v>
      </c>
      <c r="C34" s="163">
        <v>45358</v>
      </c>
      <c r="D34" s="163" t="s">
        <v>79</v>
      </c>
      <c r="E34" s="163">
        <v>47184</v>
      </c>
      <c r="F34" s="163">
        <v>47549</v>
      </c>
      <c r="G34" s="113"/>
      <c r="H34" s="164">
        <f t="shared" si="1"/>
        <v>2.9369863013698629</v>
      </c>
      <c r="I34" s="23"/>
      <c r="J34" s="117">
        <v>49600000</v>
      </c>
    </row>
    <row r="35" spans="2:10" s="12" customFormat="1" ht="15" customHeight="1" x14ac:dyDescent="0.4">
      <c r="B35" s="22" t="s">
        <v>225</v>
      </c>
      <c r="C35" s="163">
        <v>45441</v>
      </c>
      <c r="D35" s="163" t="s">
        <v>79</v>
      </c>
      <c r="E35" s="163">
        <v>47267</v>
      </c>
      <c r="F35" s="163">
        <v>47632</v>
      </c>
      <c r="G35" s="113"/>
      <c r="H35" s="164">
        <f t="shared" si="1"/>
        <v>3.1643835616438358</v>
      </c>
      <c r="I35" s="23"/>
      <c r="J35" s="117">
        <v>1000000000</v>
      </c>
    </row>
    <row r="36" spans="2:10" s="12" customFormat="1" ht="15" customHeight="1" x14ac:dyDescent="0.4">
      <c r="B36" s="22" t="s">
        <v>228</v>
      </c>
      <c r="C36" s="163">
        <v>45727</v>
      </c>
      <c r="D36" s="163" t="s">
        <v>80</v>
      </c>
      <c r="E36" s="163">
        <v>46823</v>
      </c>
      <c r="F36" s="163">
        <v>47188</v>
      </c>
      <c r="G36" s="113"/>
      <c r="H36" s="164">
        <f t="shared" si="1"/>
        <v>1.9479452054794522</v>
      </c>
      <c r="I36" s="23"/>
      <c r="J36" s="114">
        <v>400000000</v>
      </c>
    </row>
    <row r="37" spans="2:10" s="12" customFormat="1" ht="15" customHeight="1" x14ac:dyDescent="0.4">
      <c r="B37" s="22"/>
      <c r="C37" s="163"/>
      <c r="D37" s="163"/>
      <c r="E37" s="163"/>
      <c r="F37" s="163"/>
      <c r="G37" s="113"/>
      <c r="H37" s="164"/>
      <c r="I37" s="23"/>
      <c r="J37" s="114"/>
    </row>
    <row r="38" spans="2:10" s="12" customFormat="1" ht="15" customHeight="1" x14ac:dyDescent="0.4">
      <c r="B38" s="29" t="s">
        <v>27</v>
      </c>
      <c r="C38" s="29"/>
      <c r="D38" s="29"/>
      <c r="E38" s="29"/>
      <c r="F38" s="8"/>
      <c r="G38" s="197" t="s">
        <v>20</v>
      </c>
      <c r="H38" s="198"/>
      <c r="I38" s="197" t="s">
        <v>21</v>
      </c>
      <c r="J38" s="199"/>
    </row>
    <row r="39" spans="2:10" s="12" customFormat="1" ht="15" customHeight="1" x14ac:dyDescent="0.4">
      <c r="B39" s="18" t="s">
        <v>28</v>
      </c>
      <c r="C39" s="18"/>
      <c r="D39" s="18"/>
      <c r="E39" s="18"/>
      <c r="F39" s="4"/>
      <c r="G39" s="4"/>
      <c r="H39" s="118">
        <v>27.027873989679012</v>
      </c>
      <c r="I39" s="115"/>
      <c r="J39" s="115">
        <v>14769100162.630329</v>
      </c>
    </row>
    <row r="40" spans="2:10" ht="15" customHeight="1" x14ac:dyDescent="0.4">
      <c r="B40" s="18" t="s">
        <v>29</v>
      </c>
      <c r="C40" s="18"/>
      <c r="D40" s="18"/>
      <c r="E40" s="18"/>
      <c r="H40" s="116">
        <v>0</v>
      </c>
      <c r="I40" s="200">
        <f>+SUM(I41:J43)</f>
        <v>344500000</v>
      </c>
      <c r="J40" s="200"/>
    </row>
    <row r="41" spans="2:10" s="12" customFormat="1" ht="15" customHeight="1" x14ac:dyDescent="0.4">
      <c r="B41" s="22" t="s">
        <v>30</v>
      </c>
      <c r="C41" s="22"/>
      <c r="D41" s="22"/>
      <c r="E41" s="22"/>
      <c r="F41" s="30"/>
      <c r="G41" s="30"/>
      <c r="H41" s="117">
        <v>0</v>
      </c>
      <c r="I41" s="114"/>
      <c r="J41" s="114">
        <v>344500000</v>
      </c>
    </row>
    <row r="42" spans="2:10" s="12" customFormat="1" ht="15" customHeight="1" x14ac:dyDescent="0.4">
      <c r="B42" s="22" t="s">
        <v>31</v>
      </c>
      <c r="C42" s="22"/>
      <c r="D42" s="22"/>
      <c r="E42" s="22"/>
      <c r="F42" s="4"/>
      <c r="G42" s="4"/>
      <c r="H42" s="117">
        <v>0</v>
      </c>
      <c r="I42" s="185">
        <v>0</v>
      </c>
      <c r="J42" s="185"/>
    </row>
    <row r="43" spans="2:10" s="12" customFormat="1" ht="15" customHeight="1" x14ac:dyDescent="0.4">
      <c r="B43" s="22" t="s">
        <v>195</v>
      </c>
      <c r="C43" s="22"/>
      <c r="D43" s="22"/>
      <c r="E43" s="22"/>
      <c r="F43" s="4"/>
      <c r="G43" s="4"/>
      <c r="H43" s="117">
        <v>0</v>
      </c>
      <c r="I43" s="185">
        <v>0</v>
      </c>
      <c r="J43" s="185"/>
    </row>
    <row r="44" spans="2:10" s="12" customFormat="1" ht="15" customHeight="1" x14ac:dyDescent="0.4">
      <c r="B44" s="21" t="s">
        <v>32</v>
      </c>
      <c r="C44" s="21"/>
      <c r="D44" s="21"/>
      <c r="E44" s="21"/>
      <c r="F44" s="4"/>
      <c r="G44" s="4"/>
      <c r="H44" s="116">
        <f>+H39</f>
        <v>27.027873989679012</v>
      </c>
      <c r="I44" s="134"/>
      <c r="J44" s="134">
        <f>+J39+I40</f>
        <v>15113600162.630329</v>
      </c>
    </row>
    <row r="45" spans="2:10" s="12" customFormat="1" ht="15" customHeight="1" x14ac:dyDescent="0.4">
      <c r="B45" s="22" t="s">
        <v>33</v>
      </c>
      <c r="C45" s="22"/>
      <c r="D45" s="22"/>
      <c r="E45" s="22"/>
      <c r="F45" s="4"/>
      <c r="G45" s="4"/>
      <c r="H45" s="31" t="s">
        <v>34</v>
      </c>
      <c r="I45" s="31"/>
      <c r="J45" s="31">
        <v>0</v>
      </c>
    </row>
    <row r="46" spans="2:10" s="12" customFormat="1" ht="15" customHeight="1" thickBot="1" x14ac:dyDescent="0.45">
      <c r="B46" s="32" t="s">
        <v>35</v>
      </c>
      <c r="C46" s="32"/>
      <c r="D46" s="32"/>
      <c r="E46" s="32"/>
      <c r="F46" s="33"/>
      <c r="G46" s="33"/>
      <c r="H46" s="33"/>
      <c r="I46" s="33"/>
      <c r="J46" s="33">
        <f>+J44/J14-1</f>
        <v>0.26142188413961054</v>
      </c>
    </row>
    <row r="47" spans="2:10" s="35" customFormat="1" ht="15" customHeight="1" thickBot="1" x14ac:dyDescent="0.45">
      <c r="B47" s="34" t="s">
        <v>36</v>
      </c>
      <c r="C47" s="34"/>
      <c r="D47" s="34"/>
      <c r="E47" s="34"/>
      <c r="F47" s="33"/>
      <c r="G47" s="33"/>
      <c r="H47" s="33"/>
      <c r="I47" s="33"/>
      <c r="J47" s="33">
        <v>0.05</v>
      </c>
    </row>
    <row r="48" spans="2:10" s="12" customFormat="1" ht="15" customHeight="1" x14ac:dyDescent="0.4">
      <c r="B48" s="36"/>
      <c r="C48" s="37"/>
      <c r="D48" s="37"/>
      <c r="E48" s="37"/>
      <c r="F48" s="37"/>
      <c r="G48" s="37"/>
      <c r="H48" s="37"/>
      <c r="I48" s="37"/>
      <c r="J48" s="37"/>
    </row>
    <row r="49" spans="2:10" s="12" customFormat="1" ht="15" customHeight="1" x14ac:dyDescent="0.4">
      <c r="B49" s="38" t="s">
        <v>37</v>
      </c>
      <c r="C49" s="38"/>
      <c r="D49" s="38"/>
      <c r="E49" s="38"/>
      <c r="F49" s="38"/>
      <c r="G49" s="38"/>
      <c r="H49" s="38"/>
      <c r="I49" s="38"/>
      <c r="J49" s="38"/>
    </row>
    <row r="50" spans="2:10" s="12" customFormat="1" ht="15" customHeight="1" x14ac:dyDescent="0.4">
      <c r="B50" s="193" t="s">
        <v>38</v>
      </c>
      <c r="C50" s="193"/>
      <c r="D50" s="193"/>
      <c r="E50" s="193"/>
      <c r="F50" s="193"/>
      <c r="G50" s="193"/>
      <c r="H50" s="39"/>
      <c r="I50" s="4"/>
      <c r="J50" s="160">
        <v>14550534700.910278</v>
      </c>
    </row>
    <row r="51" spans="2:10" s="12" customFormat="1" ht="15" customHeight="1" x14ac:dyDescent="0.4">
      <c r="B51" s="193" t="s">
        <v>39</v>
      </c>
      <c r="C51" s="193"/>
      <c r="D51" s="193"/>
      <c r="E51" s="193"/>
      <c r="F51" s="193"/>
      <c r="G51" s="193"/>
      <c r="H51" s="39"/>
      <c r="I51" s="40"/>
      <c r="J51" s="160">
        <v>12192404863.73554</v>
      </c>
    </row>
    <row r="52" spans="2:10" s="12" customFormat="1" ht="15" customHeight="1" x14ac:dyDescent="0.4">
      <c r="B52" s="193" t="s">
        <v>40</v>
      </c>
      <c r="C52" s="193"/>
      <c r="D52" s="193"/>
      <c r="E52" s="193"/>
      <c r="F52" s="193"/>
      <c r="G52" s="193"/>
      <c r="H52" s="39"/>
      <c r="I52" s="4"/>
      <c r="J52" s="23" t="s">
        <v>41</v>
      </c>
    </row>
    <row r="53" spans="2:10" s="12" customFormat="1" ht="15" customHeight="1" x14ac:dyDescent="0.4">
      <c r="B53" s="193" t="s">
        <v>42</v>
      </c>
      <c r="C53" s="193"/>
      <c r="D53" s="193"/>
      <c r="E53" s="193"/>
      <c r="F53" s="193"/>
      <c r="G53" s="193"/>
      <c r="H53" s="39"/>
      <c r="I53" s="4"/>
      <c r="J53" s="23" t="s">
        <v>41</v>
      </c>
    </row>
    <row r="54" spans="2:10" s="12" customFormat="1" ht="15" customHeight="1" x14ac:dyDescent="0.4">
      <c r="B54" s="193" t="s">
        <v>43</v>
      </c>
      <c r="C54" s="193"/>
      <c r="D54" s="193"/>
      <c r="E54" s="193"/>
      <c r="F54" s="193"/>
      <c r="G54" s="193"/>
      <c r="H54" s="39"/>
      <c r="I54" s="4"/>
      <c r="J54" s="23" t="s">
        <v>41</v>
      </c>
    </row>
    <row r="55" spans="2:10" s="12" customFormat="1" ht="15" customHeight="1" x14ac:dyDescent="0.4">
      <c r="B55" s="193" t="s">
        <v>44</v>
      </c>
      <c r="C55" s="193"/>
      <c r="D55" s="193"/>
      <c r="E55" s="193"/>
      <c r="F55" s="193"/>
      <c r="G55" s="193"/>
      <c r="H55" s="41"/>
      <c r="I55" s="4"/>
      <c r="J55" s="23" t="s">
        <v>41</v>
      </c>
    </row>
    <row r="56" spans="2:10" s="12" customFormat="1" ht="15" customHeight="1" x14ac:dyDescent="0.4">
      <c r="B56" s="193" t="s">
        <v>45</v>
      </c>
      <c r="C56" s="193"/>
      <c r="D56" s="193"/>
      <c r="E56" s="193"/>
      <c r="F56" s="193"/>
      <c r="G56" s="193"/>
      <c r="H56" s="42"/>
      <c r="I56" s="4"/>
      <c r="J56" s="23" t="s">
        <v>41</v>
      </c>
    </row>
    <row r="57" spans="2:10" s="12" customFormat="1" ht="15" customHeight="1" thickBot="1" x14ac:dyDescent="0.45">
      <c r="B57" s="194" t="s">
        <v>46</v>
      </c>
      <c r="C57" s="194"/>
      <c r="D57" s="194"/>
      <c r="E57" s="194"/>
      <c r="F57" s="194"/>
      <c r="G57" s="194"/>
      <c r="H57" s="43"/>
      <c r="I57" s="44"/>
      <c r="J57" s="45" t="s">
        <v>41</v>
      </c>
    </row>
    <row r="58" spans="2:10" s="12" customFormat="1" ht="15" customHeight="1" x14ac:dyDescent="0.4">
      <c r="B58" s="36"/>
      <c r="C58" s="37"/>
      <c r="D58" s="37"/>
      <c r="E58" s="37"/>
      <c r="F58" s="37"/>
      <c r="G58" s="37"/>
      <c r="H58" s="37"/>
      <c r="I58" s="37"/>
      <c r="J58" s="37"/>
    </row>
    <row r="59" spans="2:10" s="12" customFormat="1" ht="15" customHeight="1" x14ac:dyDescent="0.4">
      <c r="B59" s="38" t="s">
        <v>47</v>
      </c>
      <c r="C59" s="38"/>
      <c r="D59" s="38"/>
      <c r="E59" s="38"/>
      <c r="F59" s="38"/>
      <c r="G59" s="38"/>
      <c r="H59" s="38"/>
      <c r="I59" s="38"/>
      <c r="J59" s="38"/>
    </row>
    <row r="60" spans="2:10" s="12" customFormat="1" ht="15" customHeight="1" x14ac:dyDescent="0.4">
      <c r="B60" s="169" t="s">
        <v>48</v>
      </c>
      <c r="C60" s="169"/>
      <c r="D60" s="169"/>
      <c r="E60" s="169"/>
      <c r="F60" s="169"/>
      <c r="G60" s="169"/>
      <c r="H60" s="46"/>
      <c r="I60" s="47"/>
    </row>
    <row r="61" spans="2:10" s="12" customFormat="1" ht="15" customHeight="1" x14ac:dyDescent="0.4">
      <c r="B61" s="193" t="s">
        <v>49</v>
      </c>
      <c r="C61" s="193"/>
      <c r="D61" s="193"/>
      <c r="E61" s="193"/>
      <c r="F61" s="193"/>
      <c r="G61" s="193"/>
      <c r="H61" s="47"/>
      <c r="J61" s="23" t="s">
        <v>50</v>
      </c>
    </row>
    <row r="62" spans="2:10" s="12" customFormat="1" ht="15" customHeight="1" x14ac:dyDescent="0.4">
      <c r="B62" s="193" t="s">
        <v>51</v>
      </c>
      <c r="C62" s="193"/>
      <c r="D62" s="193"/>
      <c r="E62" s="193"/>
      <c r="F62" s="193"/>
      <c r="G62" s="193"/>
      <c r="H62" s="47"/>
      <c r="J62" s="23" t="s">
        <v>50</v>
      </c>
    </row>
    <row r="63" spans="2:10" s="12" customFormat="1" ht="15" customHeight="1" x14ac:dyDescent="0.4">
      <c r="B63" s="193" t="s">
        <v>52</v>
      </c>
      <c r="C63" s="193"/>
      <c r="D63" s="193"/>
      <c r="E63" s="193"/>
      <c r="F63" s="193"/>
      <c r="G63" s="193"/>
      <c r="H63" s="47"/>
      <c r="J63" s="23" t="s">
        <v>50</v>
      </c>
    </row>
    <row r="64" spans="2:10" s="12" customFormat="1" ht="15" customHeight="1" thickBot="1" x14ac:dyDescent="0.45">
      <c r="B64" s="184" t="s">
        <v>53</v>
      </c>
      <c r="C64" s="184"/>
      <c r="D64" s="184"/>
      <c r="E64" s="184"/>
      <c r="F64" s="184"/>
      <c r="G64" s="184"/>
      <c r="H64" s="48"/>
      <c r="I64" s="49"/>
      <c r="J64" s="50" t="s">
        <v>11</v>
      </c>
    </row>
    <row r="65" spans="2:10" s="12" customFormat="1" ht="15" customHeight="1" x14ac:dyDescent="0.4">
      <c r="B65" s="36"/>
      <c r="C65" s="37"/>
      <c r="D65" s="37"/>
      <c r="E65" s="37"/>
      <c r="F65" s="37"/>
      <c r="G65" s="37"/>
      <c r="H65" s="37"/>
      <c r="I65" s="37"/>
      <c r="J65" s="37"/>
    </row>
    <row r="66" spans="2:10" s="12" customFormat="1" ht="15" customHeight="1" x14ac:dyDescent="0.4">
      <c r="B66" s="38" t="s">
        <v>54</v>
      </c>
      <c r="C66" s="38"/>
      <c r="D66" s="38"/>
      <c r="E66" s="38"/>
      <c r="F66" s="38"/>
      <c r="G66" s="38"/>
      <c r="H66" s="38"/>
      <c r="I66" s="38"/>
      <c r="J66" s="38"/>
    </row>
    <row r="67" spans="2:10" s="12" customFormat="1" ht="15" customHeight="1" x14ac:dyDescent="0.4">
      <c r="B67" s="51" t="s">
        <v>55</v>
      </c>
      <c r="C67" s="51"/>
      <c r="D67" s="51"/>
      <c r="E67" s="51"/>
      <c r="F67" s="52"/>
      <c r="G67" s="52"/>
      <c r="H67" s="53"/>
      <c r="I67" s="53"/>
      <c r="J67" s="53"/>
    </row>
    <row r="68" spans="2:10" ht="15" customHeight="1" x14ac:dyDescent="0.4">
      <c r="B68" s="11" t="s">
        <v>56</v>
      </c>
      <c r="C68" s="11"/>
      <c r="D68" s="11"/>
      <c r="E68" s="11"/>
      <c r="F68" s="1"/>
      <c r="G68" s="1"/>
      <c r="H68" s="11"/>
      <c r="I68" s="54"/>
      <c r="J68" s="104">
        <v>194288</v>
      </c>
    </row>
    <row r="69" spans="2:10" s="12" customFormat="1" ht="15" customHeight="1" x14ac:dyDescent="0.4">
      <c r="B69" s="11" t="s">
        <v>57</v>
      </c>
      <c r="C69" s="11"/>
      <c r="D69" s="11"/>
      <c r="E69" s="11"/>
      <c r="F69" s="1"/>
      <c r="G69" s="1"/>
      <c r="H69" s="11"/>
      <c r="I69" s="185">
        <v>19795156490.299889</v>
      </c>
      <c r="J69" s="185"/>
    </row>
    <row r="70" spans="2:10" s="12" customFormat="1" ht="15" customHeight="1" x14ac:dyDescent="0.4">
      <c r="B70" s="11" t="s">
        <v>58</v>
      </c>
      <c r="C70" s="11"/>
      <c r="D70" s="11"/>
      <c r="E70" s="11"/>
      <c r="F70" s="1"/>
      <c r="G70" s="1"/>
      <c r="H70" s="11"/>
      <c r="I70" s="185">
        <f>+J39</f>
        <v>14769100162.630329</v>
      </c>
      <c r="J70" s="185"/>
    </row>
    <row r="71" spans="2:10" s="12" customFormat="1" ht="15" customHeight="1" x14ac:dyDescent="0.4">
      <c r="B71" s="11" t="s">
        <v>59</v>
      </c>
      <c r="C71" s="11"/>
      <c r="D71" s="11"/>
      <c r="E71" s="11"/>
      <c r="F71" s="1"/>
      <c r="G71" s="1"/>
      <c r="H71" s="11"/>
      <c r="I71" s="54"/>
      <c r="J71" s="123">
        <f>I69/J68</f>
        <v>101885.63622199975</v>
      </c>
    </row>
    <row r="72" spans="2:10" s="12" customFormat="1" ht="15" customHeight="1" x14ac:dyDescent="0.4">
      <c r="B72" s="11" t="s">
        <v>60</v>
      </c>
      <c r="C72" s="11"/>
      <c r="D72" s="11"/>
      <c r="E72" s="11"/>
      <c r="F72" s="1"/>
      <c r="G72" s="1"/>
      <c r="H72" s="11"/>
      <c r="I72" s="54"/>
      <c r="J72" s="123">
        <f>I70/J68</f>
        <v>76016.532995503221</v>
      </c>
    </row>
    <row r="73" spans="2:10" s="12" customFormat="1" ht="15" customHeight="1" x14ac:dyDescent="0.4">
      <c r="B73" s="11" t="s">
        <v>61</v>
      </c>
      <c r="C73" s="11"/>
      <c r="D73" s="11"/>
      <c r="E73" s="11"/>
      <c r="F73" s="1"/>
      <c r="G73" s="1"/>
      <c r="H73" s="11"/>
      <c r="I73" s="54"/>
      <c r="J73" s="117">
        <v>18137714.369999997</v>
      </c>
    </row>
    <row r="74" spans="2:10" s="12" customFormat="1" ht="15" customHeight="1" x14ac:dyDescent="0.4">
      <c r="B74" s="11" t="s">
        <v>62</v>
      </c>
      <c r="C74" s="11"/>
      <c r="D74" s="11"/>
      <c r="E74" s="11"/>
      <c r="F74" s="1"/>
      <c r="G74" s="1"/>
      <c r="H74" s="11"/>
      <c r="I74" s="54"/>
      <c r="J74" s="124">
        <f>+J73/J39</f>
        <v>1.2280852706174435E-3</v>
      </c>
    </row>
    <row r="75" spans="2:10" s="12" customFormat="1" ht="15" customHeight="1" x14ac:dyDescent="0.4">
      <c r="B75" s="11" t="s">
        <v>63</v>
      </c>
      <c r="C75" s="11"/>
      <c r="D75" s="11"/>
      <c r="E75" s="11"/>
      <c r="F75" s="1"/>
      <c r="G75" s="1"/>
      <c r="H75" s="11"/>
      <c r="I75" s="54"/>
      <c r="J75" s="117">
        <v>29522434.519999996</v>
      </c>
    </row>
    <row r="76" spans="2:10" s="12" customFormat="1" ht="15" customHeight="1" x14ac:dyDescent="0.4">
      <c r="B76" s="11" t="s">
        <v>64</v>
      </c>
      <c r="C76" s="11"/>
      <c r="D76" s="11"/>
      <c r="E76" s="11"/>
      <c r="F76" s="1"/>
      <c r="G76" s="1"/>
      <c r="H76" s="11"/>
      <c r="I76" s="54"/>
      <c r="J76" s="125">
        <f>+J75/J39</f>
        <v>1.9989325141621995E-3</v>
      </c>
    </row>
    <row r="77" spans="2:10" s="12" customFormat="1" ht="15" customHeight="1" x14ac:dyDescent="0.4">
      <c r="B77" s="11" t="s">
        <v>65</v>
      </c>
      <c r="C77" s="11"/>
      <c r="D77" s="11"/>
      <c r="E77" s="11"/>
      <c r="F77" s="1"/>
      <c r="G77" s="1"/>
      <c r="H77" s="11"/>
      <c r="I77" s="54"/>
      <c r="J77" s="23">
        <v>81.20144687445007</v>
      </c>
    </row>
    <row r="78" spans="2:10" s="12" customFormat="1" ht="15" customHeight="1" x14ac:dyDescent="0.4">
      <c r="B78" s="11" t="s">
        <v>66</v>
      </c>
      <c r="C78" s="11"/>
      <c r="D78" s="11"/>
      <c r="E78" s="11"/>
      <c r="F78" s="1"/>
      <c r="G78" s="1"/>
      <c r="H78" s="11"/>
      <c r="I78" s="54"/>
      <c r="J78" s="23">
        <v>328.83913354109461</v>
      </c>
    </row>
    <row r="79" spans="2:10" s="12" customFormat="1" ht="15" customHeight="1" x14ac:dyDescent="0.4">
      <c r="B79" s="11" t="s">
        <v>67</v>
      </c>
      <c r="C79" s="11"/>
      <c r="D79" s="11"/>
      <c r="E79" s="11"/>
      <c r="F79" s="1"/>
      <c r="G79" s="1"/>
      <c r="H79" s="11"/>
      <c r="I79" s="54"/>
      <c r="J79" s="31">
        <v>0.54375815666103389</v>
      </c>
    </row>
    <row r="80" spans="2:10" s="12" customFormat="1" ht="15" customHeight="1" x14ac:dyDescent="0.4">
      <c r="B80" s="11" t="s">
        <v>68</v>
      </c>
      <c r="C80" s="11"/>
      <c r="D80" s="11"/>
      <c r="E80" s="11"/>
      <c r="F80" s="1"/>
      <c r="G80" s="1"/>
      <c r="H80" s="11"/>
      <c r="I80" s="54"/>
      <c r="J80" s="31">
        <v>0.54838586567103631</v>
      </c>
    </row>
    <row r="81" spans="2:10" s="12" customFormat="1" ht="15" customHeight="1" x14ac:dyDescent="0.4">
      <c r="B81" s="54" t="s">
        <v>69</v>
      </c>
      <c r="C81" s="11"/>
      <c r="D81" s="11"/>
      <c r="E81" s="11"/>
      <c r="F81" s="55"/>
      <c r="G81" s="55"/>
      <c r="H81" s="11"/>
      <c r="I81" s="54"/>
      <c r="J81" s="31">
        <v>2.9697992649599655E-2</v>
      </c>
    </row>
    <row r="82" spans="2:10" s="12" customFormat="1" ht="15" customHeight="1" x14ac:dyDescent="0.4">
      <c r="B82" s="54" t="s">
        <v>70</v>
      </c>
      <c r="C82" s="11"/>
      <c r="D82" s="11"/>
      <c r="E82" s="11"/>
      <c r="F82" s="55"/>
      <c r="G82" s="55"/>
      <c r="H82" s="11"/>
      <c r="I82" s="54"/>
      <c r="J82" s="31">
        <v>6.5158458583233899E-3</v>
      </c>
    </row>
    <row r="83" spans="2:10" s="12" customFormat="1" ht="15" customHeight="1" thickBot="1" x14ac:dyDescent="0.45">
      <c r="B83" s="13" t="s">
        <v>71</v>
      </c>
      <c r="C83" s="13"/>
      <c r="D83" s="13"/>
      <c r="E83" s="13"/>
      <c r="F83" s="56"/>
      <c r="G83" s="56"/>
      <c r="H83" s="56"/>
      <c r="I83" s="112"/>
      <c r="J83" s="126">
        <v>63248</v>
      </c>
    </row>
    <row r="84" spans="2:10" s="12" customFormat="1" ht="15" customHeight="1" x14ac:dyDescent="0.4">
      <c r="B84" s="57" t="s">
        <v>72</v>
      </c>
      <c r="C84" s="58"/>
      <c r="D84" s="58"/>
      <c r="E84" s="35"/>
      <c r="F84" s="59"/>
      <c r="G84" s="59" t="s">
        <v>73</v>
      </c>
      <c r="H84" s="60" t="s">
        <v>74</v>
      </c>
      <c r="I84" s="60" t="s">
        <v>75</v>
      </c>
      <c r="J84" s="60" t="s">
        <v>76</v>
      </c>
    </row>
    <row r="85" spans="2:10" s="12" customFormat="1" ht="15" customHeight="1" x14ac:dyDescent="0.4">
      <c r="B85" s="54" t="s">
        <v>26</v>
      </c>
      <c r="C85" s="54"/>
      <c r="D85" s="54"/>
      <c r="E85" s="35"/>
      <c r="F85" s="54"/>
      <c r="G85" s="61">
        <v>15757</v>
      </c>
      <c r="H85" s="41">
        <f>+G85/$J$68</f>
        <v>8.1101251749979411E-2</v>
      </c>
      <c r="I85" s="61">
        <v>677311311.61999905</v>
      </c>
      <c r="J85" s="41">
        <f>+I85/$J$39</f>
        <v>4.5860025604929751E-2</v>
      </c>
    </row>
    <row r="86" spans="2:10" s="12" customFormat="1" ht="15" customHeight="1" thickBot="1" x14ac:dyDescent="0.45">
      <c r="B86" s="62" t="s">
        <v>50</v>
      </c>
      <c r="C86" s="62"/>
      <c r="D86" s="62"/>
      <c r="E86" s="63"/>
      <c r="F86" s="62"/>
      <c r="G86" s="127">
        <v>178531</v>
      </c>
      <c r="H86" s="120">
        <f>+G86/$J$68</f>
        <v>0.9188987482500206</v>
      </c>
      <c r="I86" s="127">
        <v>14091788851.010206</v>
      </c>
      <c r="J86" s="120">
        <f>+I86/$J$39</f>
        <v>0.95413997439506182</v>
      </c>
    </row>
    <row r="87" spans="2:10" s="12" customFormat="1" ht="15" customHeight="1" x14ac:dyDescent="0.4">
      <c r="B87" s="18" t="s">
        <v>77</v>
      </c>
      <c r="C87" s="18"/>
      <c r="D87" s="54"/>
      <c r="E87" s="35"/>
      <c r="F87" s="59"/>
      <c r="G87" s="64" t="s">
        <v>73</v>
      </c>
      <c r="H87" s="121" t="s">
        <v>74</v>
      </c>
      <c r="I87" s="121" t="s">
        <v>75</v>
      </c>
      <c r="J87" s="121" t="s">
        <v>76</v>
      </c>
    </row>
    <row r="88" spans="2:10" s="12" customFormat="1" ht="15" customHeight="1" x14ac:dyDescent="0.4">
      <c r="B88" s="54" t="s">
        <v>26</v>
      </c>
      <c r="C88" s="54"/>
      <c r="D88" s="54"/>
      <c r="E88" s="35"/>
      <c r="F88" s="54"/>
      <c r="G88" s="61">
        <f>+J68</f>
        <v>194288</v>
      </c>
      <c r="H88" s="41">
        <f>+G88/$J$68</f>
        <v>1</v>
      </c>
      <c r="I88" s="61">
        <f>+J39</f>
        <v>14769100162.630329</v>
      </c>
      <c r="J88" s="41">
        <f>+I88/$J$39</f>
        <v>1</v>
      </c>
    </row>
    <row r="89" spans="2:10" s="12" customFormat="1" ht="15" customHeight="1" thickBot="1" x14ac:dyDescent="0.45">
      <c r="B89" s="62" t="s">
        <v>50</v>
      </c>
      <c r="C89" s="62"/>
      <c r="D89" s="62"/>
      <c r="E89" s="63"/>
      <c r="F89" s="62"/>
      <c r="G89" s="127">
        <v>0</v>
      </c>
      <c r="H89" s="120">
        <f>+G89/$J$68</f>
        <v>0</v>
      </c>
      <c r="I89" s="127">
        <v>0</v>
      </c>
      <c r="J89" s="120">
        <f>+I89/$J$39</f>
        <v>0</v>
      </c>
    </row>
    <row r="90" spans="2:10" s="12" customFormat="1" ht="15" customHeight="1" x14ac:dyDescent="0.4">
      <c r="B90" s="18" t="s">
        <v>78</v>
      </c>
      <c r="C90" s="65"/>
      <c r="D90" s="65"/>
      <c r="E90" s="65"/>
      <c r="F90" s="10"/>
      <c r="G90" s="64" t="s">
        <v>73</v>
      </c>
      <c r="H90" s="121" t="s">
        <v>74</v>
      </c>
      <c r="I90" s="121" t="s">
        <v>75</v>
      </c>
      <c r="J90" s="121" t="s">
        <v>76</v>
      </c>
    </row>
    <row r="91" spans="2:10" s="12" customFormat="1" ht="15" customHeight="1" x14ac:dyDescent="0.4">
      <c r="B91" s="11" t="s">
        <v>79</v>
      </c>
      <c r="C91" s="11"/>
      <c r="D91" s="11"/>
      <c r="E91" s="11"/>
      <c r="F91" s="66"/>
      <c r="G91" s="61">
        <v>2456</v>
      </c>
      <c r="H91" s="41">
        <f>+G91/$J$68</f>
        <v>1.2641027752614675E-2</v>
      </c>
      <c r="I91" s="61">
        <v>199106556.40000007</v>
      </c>
      <c r="J91" s="41">
        <f>+I91/$J$39</f>
        <v>1.3481292306744016E-2</v>
      </c>
    </row>
    <row r="92" spans="2:10" s="12" customFormat="1" ht="15" customHeight="1" thickBot="1" x14ac:dyDescent="0.45">
      <c r="B92" s="13" t="s">
        <v>80</v>
      </c>
      <c r="C92" s="13"/>
      <c r="D92" s="13"/>
      <c r="E92" s="13"/>
      <c r="F92" s="13"/>
      <c r="G92" s="127">
        <v>191832</v>
      </c>
      <c r="H92" s="120">
        <f>+G92/$J$68</f>
        <v>0.98735897224738534</v>
      </c>
      <c r="I92" s="127">
        <v>14569993606.23031</v>
      </c>
      <c r="J92" s="120">
        <f>+I92/$J$39</f>
        <v>0.98651870769325467</v>
      </c>
    </row>
    <row r="93" spans="2:10" s="12" customFormat="1" ht="15" customHeight="1" x14ac:dyDescent="0.4">
      <c r="B93" s="57" t="s">
        <v>81</v>
      </c>
      <c r="C93" s="58"/>
      <c r="D93" s="58"/>
      <c r="E93" s="35"/>
      <c r="F93" s="35"/>
      <c r="G93" s="64" t="s">
        <v>73</v>
      </c>
      <c r="H93" s="121" t="s">
        <v>74</v>
      </c>
      <c r="I93" s="121" t="s">
        <v>75</v>
      </c>
      <c r="J93" s="121" t="s">
        <v>76</v>
      </c>
    </row>
    <row r="94" spans="2:10" s="12" customFormat="1" ht="15" customHeight="1" x14ac:dyDescent="0.4">
      <c r="B94" s="54" t="s">
        <v>82</v>
      </c>
      <c r="C94" s="54"/>
      <c r="D94" s="54"/>
      <c r="E94" s="35"/>
      <c r="F94" s="35"/>
      <c r="G94" s="61">
        <v>192054</v>
      </c>
      <c r="H94" s="41">
        <f>+G94/$J$68</f>
        <v>0.98850160586346048</v>
      </c>
      <c r="I94" s="61">
        <v>14498241221.080345</v>
      </c>
      <c r="J94" s="41">
        <f>+I94/$J$39</f>
        <v>0.98166043031955819</v>
      </c>
    </row>
    <row r="95" spans="2:10" s="12" customFormat="1" ht="15" customHeight="1" x14ac:dyDescent="0.4">
      <c r="B95" s="54" t="s">
        <v>83</v>
      </c>
      <c r="C95" s="54"/>
      <c r="D95" s="54"/>
      <c r="E95" s="35"/>
      <c r="F95" s="35"/>
      <c r="G95" s="61">
        <v>0</v>
      </c>
      <c r="H95" s="31">
        <f t="shared" ref="H95:H99" si="2">+G95/$J$68</f>
        <v>0</v>
      </c>
      <c r="I95" s="61">
        <v>0</v>
      </c>
      <c r="J95" s="31">
        <f t="shared" ref="J95:J99" si="3">+I95/$J$39</f>
        <v>0</v>
      </c>
    </row>
    <row r="96" spans="2:10" s="12" customFormat="1" ht="15" customHeight="1" x14ac:dyDescent="0.4">
      <c r="B96" s="54" t="s">
        <v>84</v>
      </c>
      <c r="C96" s="54"/>
      <c r="D96" s="54"/>
      <c r="E96" s="35"/>
      <c r="F96" s="35"/>
      <c r="G96" s="61">
        <v>13</v>
      </c>
      <c r="H96" s="31">
        <f t="shared" si="2"/>
        <v>6.6910977517911554E-5</v>
      </c>
      <c r="I96" s="61">
        <v>45677</v>
      </c>
      <c r="J96" s="31">
        <f t="shared" si="3"/>
        <v>3.0927408912544794E-6</v>
      </c>
    </row>
    <row r="97" spans="2:10" s="12" customFormat="1" ht="15" customHeight="1" x14ac:dyDescent="0.4">
      <c r="B97" s="54" t="s">
        <v>85</v>
      </c>
      <c r="C97" s="54"/>
      <c r="D97" s="54"/>
      <c r="E97" s="35"/>
      <c r="F97" s="35"/>
      <c r="G97" s="61">
        <v>0</v>
      </c>
      <c r="H97" s="31">
        <f t="shared" si="2"/>
        <v>0</v>
      </c>
      <c r="I97" s="61">
        <v>0</v>
      </c>
      <c r="J97" s="31">
        <f t="shared" si="3"/>
        <v>0</v>
      </c>
    </row>
    <row r="98" spans="2:10" s="12" customFormat="1" ht="15" customHeight="1" x14ac:dyDescent="0.4">
      <c r="B98" s="54" t="s">
        <v>86</v>
      </c>
      <c r="C98" s="54"/>
      <c r="D98" s="54"/>
      <c r="E98" s="35"/>
      <c r="F98" s="35"/>
      <c r="G98" s="61">
        <v>2221</v>
      </c>
      <c r="H98" s="31">
        <f t="shared" si="2"/>
        <v>1.1431483159021658E-2</v>
      </c>
      <c r="I98" s="61">
        <v>270813264.55000007</v>
      </c>
      <c r="J98" s="31">
        <f t="shared" si="3"/>
        <v>1.8336476939551684E-2</v>
      </c>
    </row>
    <row r="99" spans="2:10" s="12" customFormat="1" ht="15" customHeight="1" thickBot="1" x14ac:dyDescent="0.45">
      <c r="B99" s="13" t="s">
        <v>87</v>
      </c>
      <c r="C99" s="13"/>
      <c r="D99" s="13"/>
      <c r="E99" s="13"/>
      <c r="F99" s="13"/>
      <c r="G99" s="127">
        <v>0</v>
      </c>
      <c r="H99" s="120">
        <f t="shared" si="2"/>
        <v>0</v>
      </c>
      <c r="I99" s="127">
        <v>0</v>
      </c>
      <c r="J99" s="120">
        <f t="shared" si="3"/>
        <v>0</v>
      </c>
    </row>
    <row r="100" spans="2:10" s="12" customFormat="1" ht="15" customHeight="1" x14ac:dyDescent="0.4">
      <c r="B100" s="11"/>
      <c r="C100" s="11"/>
      <c r="D100" s="11"/>
      <c r="E100" s="11"/>
      <c r="F100" s="11"/>
      <c r="G100" s="61"/>
      <c r="H100" s="31"/>
      <c r="I100" s="61"/>
      <c r="J100" s="31"/>
    </row>
    <row r="101" spans="2:10" s="12" customFormat="1" ht="15" customHeight="1" x14ac:dyDescent="0.4">
      <c r="B101" s="38" t="s">
        <v>88</v>
      </c>
      <c r="C101" s="38"/>
      <c r="D101" s="38"/>
      <c r="E101" s="38"/>
      <c r="F101" s="38"/>
      <c r="G101" s="38"/>
      <c r="H101" s="38"/>
      <c r="I101" s="38"/>
      <c r="J101" s="38"/>
    </row>
    <row r="102" spans="2:10" s="12" customFormat="1" ht="15" customHeight="1" x14ac:dyDescent="0.4">
      <c r="B102" s="18" t="s">
        <v>89</v>
      </c>
      <c r="C102" s="65"/>
      <c r="D102" s="65"/>
      <c r="E102" s="65"/>
      <c r="F102" s="10"/>
      <c r="G102" s="67" t="s">
        <v>73</v>
      </c>
      <c r="H102" s="68" t="s">
        <v>74</v>
      </c>
      <c r="I102" s="68" t="s">
        <v>75</v>
      </c>
      <c r="J102" s="68" t="s">
        <v>76</v>
      </c>
    </row>
    <row r="103" spans="2:10" s="12" customFormat="1" ht="15" customHeight="1" x14ac:dyDescent="0.4">
      <c r="B103" s="11" t="s">
        <v>90</v>
      </c>
      <c r="C103" s="11"/>
      <c r="D103" s="11"/>
      <c r="E103" s="11"/>
      <c r="F103" s="69"/>
      <c r="G103" s="61">
        <v>10569</v>
      </c>
      <c r="H103" s="41">
        <f>+G103/$J$68</f>
        <v>5.439862472206209E-2</v>
      </c>
      <c r="I103" s="61">
        <v>1708397877.2599986</v>
      </c>
      <c r="J103" s="41">
        <f>+I103/$J$39</f>
        <v>0.11567379586081285</v>
      </c>
    </row>
    <row r="104" spans="2:10" s="12" customFormat="1" ht="15" customHeight="1" x14ac:dyDescent="0.4">
      <c r="B104" s="11" t="s">
        <v>91</v>
      </c>
      <c r="C104" s="11"/>
      <c r="D104" s="11"/>
      <c r="E104" s="11"/>
      <c r="F104" s="69"/>
      <c r="G104" s="61">
        <v>17952</v>
      </c>
      <c r="H104" s="31">
        <f t="shared" ref="H104:H115" si="4">+G104/$J$68</f>
        <v>9.2398912953965254E-2</v>
      </c>
      <c r="I104" s="61">
        <v>2185362465.7599888</v>
      </c>
      <c r="J104" s="31">
        <f t="shared" ref="J104:J115" si="5">+I104/$J$39</f>
        <v>0.14796855879476836</v>
      </c>
    </row>
    <row r="105" spans="2:10" s="12" customFormat="1" ht="15" customHeight="1" x14ac:dyDescent="0.4">
      <c r="B105" s="11" t="s">
        <v>92</v>
      </c>
      <c r="C105" s="11"/>
      <c r="D105" s="11"/>
      <c r="E105" s="11"/>
      <c r="F105" s="69"/>
      <c r="G105" s="61">
        <v>15373</v>
      </c>
      <c r="H105" s="31">
        <f t="shared" si="4"/>
        <v>7.9124804414065719E-2</v>
      </c>
      <c r="I105" s="61">
        <v>1652976702.0599966</v>
      </c>
      <c r="J105" s="31">
        <f t="shared" si="5"/>
        <v>0.11192128727263008</v>
      </c>
    </row>
    <row r="106" spans="2:10" s="12" customFormat="1" ht="15" customHeight="1" x14ac:dyDescent="0.4">
      <c r="B106" s="11" t="s">
        <v>93</v>
      </c>
      <c r="C106" s="11"/>
      <c r="D106" s="11"/>
      <c r="E106" s="11"/>
      <c r="F106" s="69"/>
      <c r="G106" s="61">
        <v>12503</v>
      </c>
      <c r="H106" s="31">
        <f t="shared" si="4"/>
        <v>6.4352919377419091E-2</v>
      </c>
      <c r="I106" s="61">
        <v>1316443852.470001</v>
      </c>
      <c r="J106" s="31">
        <f t="shared" si="5"/>
        <v>8.913500741236402E-2</v>
      </c>
    </row>
    <row r="107" spans="2:10" s="12" customFormat="1" ht="15" customHeight="1" x14ac:dyDescent="0.4">
      <c r="B107" s="11" t="s">
        <v>94</v>
      </c>
      <c r="C107" s="11"/>
      <c r="D107" s="11"/>
      <c r="E107" s="11"/>
      <c r="F107" s="69"/>
      <c r="G107" s="61">
        <v>13564</v>
      </c>
      <c r="H107" s="31">
        <f t="shared" si="4"/>
        <v>6.9813884542534788E-2</v>
      </c>
      <c r="I107" s="61">
        <v>1389968650.4900057</v>
      </c>
      <c r="J107" s="31">
        <f t="shared" si="5"/>
        <v>9.4113292968720494E-2</v>
      </c>
    </row>
    <row r="108" spans="2:10" s="12" customFormat="1" ht="15" customHeight="1" x14ac:dyDescent="0.4">
      <c r="B108" s="11" t="s">
        <v>95</v>
      </c>
      <c r="C108" s="11"/>
      <c r="D108" s="11"/>
      <c r="E108" s="11"/>
      <c r="F108" s="69"/>
      <c r="G108" s="61">
        <v>9853</v>
      </c>
      <c r="H108" s="31">
        <f t="shared" si="4"/>
        <v>5.0713373960306347E-2</v>
      </c>
      <c r="I108" s="61">
        <v>976632946.94999886</v>
      </c>
      <c r="J108" s="31">
        <f t="shared" si="5"/>
        <v>6.6126773885733042E-2</v>
      </c>
    </row>
    <row r="109" spans="2:10" s="12" customFormat="1" ht="15" customHeight="1" x14ac:dyDescent="0.4">
      <c r="B109" s="11" t="s">
        <v>96</v>
      </c>
      <c r="C109" s="11"/>
      <c r="D109" s="11"/>
      <c r="E109" s="11"/>
      <c r="F109" s="69"/>
      <c r="G109" s="61">
        <v>9132</v>
      </c>
      <c r="H109" s="31">
        <f t="shared" si="4"/>
        <v>4.7002388207197564E-2</v>
      </c>
      <c r="I109" s="61">
        <v>813423264.80000377</v>
      </c>
      <c r="J109" s="31">
        <f t="shared" si="5"/>
        <v>5.5076020599966989E-2</v>
      </c>
    </row>
    <row r="110" spans="2:10" s="12" customFormat="1" ht="15" customHeight="1" x14ac:dyDescent="0.4">
      <c r="B110" s="11" t="s">
        <v>97</v>
      </c>
      <c r="C110" s="11"/>
      <c r="D110" s="11"/>
      <c r="E110" s="11"/>
      <c r="F110" s="69"/>
      <c r="G110" s="61">
        <v>9004</v>
      </c>
      <c r="H110" s="31">
        <f t="shared" si="4"/>
        <v>4.6343572428559666E-2</v>
      </c>
      <c r="I110" s="61">
        <v>752364853.15999985</v>
      </c>
      <c r="J110" s="31">
        <f t="shared" si="5"/>
        <v>5.0941820752470682E-2</v>
      </c>
    </row>
    <row r="111" spans="2:10" s="12" customFormat="1" ht="15" customHeight="1" x14ac:dyDescent="0.4">
      <c r="B111" s="11" t="s">
        <v>98</v>
      </c>
      <c r="C111" s="11"/>
      <c r="D111" s="11"/>
      <c r="E111" s="11"/>
      <c r="F111" s="69"/>
      <c r="G111" s="61">
        <v>6827</v>
      </c>
      <c r="H111" s="31">
        <f t="shared" si="4"/>
        <v>3.5138557193444782E-2</v>
      </c>
      <c r="I111" s="61">
        <v>551806936.76000333</v>
      </c>
      <c r="J111" s="31">
        <f t="shared" si="5"/>
        <v>3.7362258410043057E-2</v>
      </c>
    </row>
    <row r="112" spans="2:10" s="12" customFormat="1" ht="15" customHeight="1" x14ac:dyDescent="0.4">
      <c r="B112" s="11" t="s">
        <v>99</v>
      </c>
      <c r="C112" s="11"/>
      <c r="D112" s="11"/>
      <c r="E112" s="11"/>
      <c r="F112" s="69"/>
      <c r="G112" s="61">
        <v>4498</v>
      </c>
      <c r="H112" s="31">
        <f t="shared" si="4"/>
        <v>2.3151198221197399E-2</v>
      </c>
      <c r="I112" s="61">
        <v>328596589.06999981</v>
      </c>
      <c r="J112" s="31">
        <f t="shared" si="5"/>
        <v>2.2248924135637917E-2</v>
      </c>
    </row>
    <row r="113" spans="2:10" s="12" customFormat="1" ht="15" customHeight="1" x14ac:dyDescent="0.4">
      <c r="B113" s="11" t="s">
        <v>100</v>
      </c>
      <c r="C113" s="11"/>
      <c r="D113" s="11"/>
      <c r="E113" s="11"/>
      <c r="F113" s="69"/>
      <c r="G113" s="61">
        <v>3387</v>
      </c>
      <c r="H113" s="31">
        <f t="shared" si="4"/>
        <v>1.7432883142551266E-2</v>
      </c>
      <c r="I113" s="61">
        <v>227278957.41999987</v>
      </c>
      <c r="J113" s="31">
        <f t="shared" si="5"/>
        <v>1.5388815494330172E-2</v>
      </c>
    </row>
    <row r="114" spans="2:10" s="12" customFormat="1" ht="15" customHeight="1" x14ac:dyDescent="0.4">
      <c r="B114" s="11" t="s">
        <v>101</v>
      </c>
      <c r="C114" s="11"/>
      <c r="D114" s="11"/>
      <c r="E114" s="11"/>
      <c r="F114" s="69"/>
      <c r="G114" s="61">
        <v>1690</v>
      </c>
      <c r="H114" s="31">
        <f t="shared" si="4"/>
        <v>8.6984270773285029E-3</v>
      </c>
      <c r="I114" s="61">
        <v>101613275.73999985</v>
      </c>
      <c r="J114" s="31">
        <f t="shared" si="5"/>
        <v>6.8801263869215203E-3</v>
      </c>
    </row>
    <row r="115" spans="2:10" s="12" customFormat="1" ht="15" customHeight="1" thickBot="1" x14ac:dyDescent="0.45">
      <c r="B115" s="13" t="s">
        <v>102</v>
      </c>
      <c r="C115" s="13"/>
      <c r="D115" s="13"/>
      <c r="E115" s="13"/>
      <c r="F115" s="71"/>
      <c r="G115" s="127">
        <v>79936</v>
      </c>
      <c r="H115" s="120">
        <f t="shared" si="4"/>
        <v>0.41143045375936754</v>
      </c>
      <c r="I115" s="61">
        <v>2764233790.6900578</v>
      </c>
      <c r="J115" s="31">
        <f t="shared" si="5"/>
        <v>0.18716331802558217</v>
      </c>
    </row>
    <row r="116" spans="2:10" s="12" customFormat="1" ht="15" customHeight="1" x14ac:dyDescent="0.4">
      <c r="B116" s="18" t="s">
        <v>103</v>
      </c>
      <c r="C116" s="72"/>
      <c r="D116" s="72"/>
      <c r="E116" s="72"/>
      <c r="G116" s="64" t="s">
        <v>73</v>
      </c>
      <c r="H116" s="73" t="s">
        <v>74</v>
      </c>
      <c r="I116" s="138" t="s">
        <v>75</v>
      </c>
      <c r="J116" s="138" t="s">
        <v>76</v>
      </c>
    </row>
    <row r="117" spans="2:10" s="12" customFormat="1" ht="15" customHeight="1" x14ac:dyDescent="0.4">
      <c r="B117" s="11" t="s">
        <v>104</v>
      </c>
      <c r="C117" s="11"/>
      <c r="D117" s="11"/>
      <c r="E117" s="11"/>
      <c r="F117" s="70"/>
      <c r="G117" s="61">
        <v>11922</v>
      </c>
      <c r="H117" s="41">
        <f>+G117/$J$68</f>
        <v>6.1362513382195505E-2</v>
      </c>
      <c r="I117" s="61">
        <v>113972712.14999965</v>
      </c>
      <c r="J117" s="41">
        <f>+I117/$J$39</f>
        <v>7.7169706275254536E-3</v>
      </c>
    </row>
    <row r="118" spans="2:10" s="12" customFormat="1" ht="15" customHeight="1" x14ac:dyDescent="0.4">
      <c r="B118" s="11" t="s">
        <v>105</v>
      </c>
      <c r="C118" s="11"/>
      <c r="D118" s="11"/>
      <c r="E118" s="11"/>
      <c r="F118" s="70"/>
      <c r="G118" s="61">
        <v>13753</v>
      </c>
      <c r="H118" s="31">
        <f t="shared" ref="H118:H131" si="6">+G118/$J$68</f>
        <v>7.0786667215679819E-2</v>
      </c>
      <c r="I118" s="61">
        <v>271211689.58999884</v>
      </c>
      <c r="J118" s="31">
        <f t="shared" ref="J118:J131" si="7">+I118/$J$39</f>
        <v>1.8363453873529483E-2</v>
      </c>
    </row>
    <row r="119" spans="2:10" s="12" customFormat="1" ht="15" customHeight="1" x14ac:dyDescent="0.4">
      <c r="B119" s="11" t="s">
        <v>106</v>
      </c>
      <c r="C119" s="11"/>
      <c r="D119" s="11"/>
      <c r="E119" s="11"/>
      <c r="F119" s="70"/>
      <c r="G119" s="61">
        <v>5741</v>
      </c>
      <c r="H119" s="31">
        <f t="shared" si="6"/>
        <v>2.9548917071563863E-2</v>
      </c>
      <c r="I119" s="61">
        <v>176580069.04000014</v>
      </c>
      <c r="J119" s="31">
        <f t="shared" si="7"/>
        <v>1.1956047903770991E-2</v>
      </c>
    </row>
    <row r="120" spans="2:10" s="12" customFormat="1" ht="15" customHeight="1" x14ac:dyDescent="0.4">
      <c r="B120" s="11" t="s">
        <v>107</v>
      </c>
      <c r="C120" s="11"/>
      <c r="D120" s="11"/>
      <c r="E120" s="11"/>
      <c r="F120" s="70"/>
      <c r="G120" s="61">
        <v>6143</v>
      </c>
      <c r="H120" s="31">
        <f t="shared" si="6"/>
        <v>3.1618010376348517E-2</v>
      </c>
      <c r="I120" s="61">
        <v>224703637.62999937</v>
      </c>
      <c r="J120" s="31">
        <f t="shared" si="7"/>
        <v>1.5214443341548872E-2</v>
      </c>
    </row>
    <row r="121" spans="2:10" s="12" customFormat="1" ht="15" customHeight="1" x14ac:dyDescent="0.4">
      <c r="B121" s="11" t="s">
        <v>108</v>
      </c>
      <c r="C121" s="11"/>
      <c r="D121" s="11"/>
      <c r="E121" s="11"/>
      <c r="F121" s="70"/>
      <c r="G121" s="61">
        <v>7094</v>
      </c>
      <c r="H121" s="31">
        <f t="shared" si="6"/>
        <v>3.6512805731697275E-2</v>
      </c>
      <c r="I121" s="61">
        <v>310629564.19000047</v>
      </c>
      <c r="J121" s="31">
        <f t="shared" si="7"/>
        <v>2.1032396068108077E-2</v>
      </c>
    </row>
    <row r="122" spans="2:10" s="12" customFormat="1" ht="15" customHeight="1" x14ac:dyDescent="0.4">
      <c r="B122" s="11" t="s">
        <v>109</v>
      </c>
      <c r="C122" s="11"/>
      <c r="D122" s="11"/>
      <c r="E122" s="11"/>
      <c r="F122" s="70"/>
      <c r="G122" s="61">
        <v>7836</v>
      </c>
      <c r="H122" s="31">
        <f t="shared" si="6"/>
        <v>4.0331878448488838E-2</v>
      </c>
      <c r="I122" s="61">
        <v>405841844.07000017</v>
      </c>
      <c r="J122" s="31">
        <f t="shared" si="7"/>
        <v>2.7479117861011315E-2</v>
      </c>
    </row>
    <row r="123" spans="2:10" s="12" customFormat="1" ht="15" customHeight="1" x14ac:dyDescent="0.4">
      <c r="B123" s="11" t="s">
        <v>110</v>
      </c>
      <c r="C123" s="11"/>
      <c r="D123" s="11"/>
      <c r="E123" s="11"/>
      <c r="F123" s="70"/>
      <c r="G123" s="61">
        <v>9232</v>
      </c>
      <c r="H123" s="31">
        <f t="shared" si="6"/>
        <v>4.7517088034258421E-2</v>
      </c>
      <c r="I123" s="61">
        <v>504273680.6699996</v>
      </c>
      <c r="J123" s="31">
        <f t="shared" si="7"/>
        <v>3.4143832401241574E-2</v>
      </c>
    </row>
    <row r="124" spans="2:10" s="12" customFormat="1" ht="15" customHeight="1" x14ac:dyDescent="0.4">
      <c r="B124" s="11" t="s">
        <v>111</v>
      </c>
      <c r="C124" s="11"/>
      <c r="D124" s="11"/>
      <c r="E124" s="11"/>
      <c r="F124" s="70"/>
      <c r="G124" s="61">
        <v>13002</v>
      </c>
      <c r="H124" s="31">
        <f t="shared" si="6"/>
        <v>6.6921271514452776E-2</v>
      </c>
      <c r="I124" s="61">
        <v>771397217.15999842</v>
      </c>
      <c r="J124" s="31">
        <f t="shared" si="7"/>
        <v>5.223048179413356E-2</v>
      </c>
    </row>
    <row r="125" spans="2:10" s="12" customFormat="1" ht="15" customHeight="1" x14ac:dyDescent="0.4">
      <c r="B125" s="11" t="s">
        <v>112</v>
      </c>
      <c r="C125" s="11"/>
      <c r="D125" s="11"/>
      <c r="E125" s="11"/>
      <c r="F125" s="70"/>
      <c r="G125" s="61">
        <v>13488</v>
      </c>
      <c r="H125" s="31">
        <f t="shared" si="6"/>
        <v>6.9422712673968545E-2</v>
      </c>
      <c r="I125" s="61">
        <v>915265715.95999968</v>
      </c>
      <c r="J125" s="31">
        <f t="shared" si="7"/>
        <v>6.1971664209838621E-2</v>
      </c>
    </row>
    <row r="126" spans="2:10" s="12" customFormat="1" ht="15" customHeight="1" x14ac:dyDescent="0.4">
      <c r="B126" s="11" t="s">
        <v>113</v>
      </c>
      <c r="C126" s="11"/>
      <c r="D126" s="11"/>
      <c r="E126" s="11"/>
      <c r="F126" s="70"/>
      <c r="G126" s="61">
        <v>12702</v>
      </c>
      <c r="H126" s="31">
        <f t="shared" si="6"/>
        <v>6.5377172033270203E-2</v>
      </c>
      <c r="I126" s="61">
        <v>1006829635.2499981</v>
      </c>
      <c r="J126" s="31">
        <f t="shared" si="7"/>
        <v>6.8171359403299284E-2</v>
      </c>
    </row>
    <row r="127" spans="2:10" s="12" customFormat="1" ht="15" customHeight="1" x14ac:dyDescent="0.4">
      <c r="B127" s="11" t="s">
        <v>114</v>
      </c>
      <c r="C127" s="11"/>
      <c r="D127" s="11"/>
      <c r="E127" s="11"/>
      <c r="F127" s="70"/>
      <c r="G127" s="61">
        <v>13186</v>
      </c>
      <c r="H127" s="31">
        <f t="shared" si="6"/>
        <v>6.7868319196244753E-2</v>
      </c>
      <c r="I127" s="61">
        <v>1182504023.7900004</v>
      </c>
      <c r="J127" s="31">
        <f t="shared" si="7"/>
        <v>8.0066084647597124E-2</v>
      </c>
    </row>
    <row r="128" spans="2:10" s="12" customFormat="1" ht="15" customHeight="1" x14ac:dyDescent="0.4">
      <c r="B128" s="11" t="s">
        <v>115</v>
      </c>
      <c r="C128" s="11"/>
      <c r="D128" s="11"/>
      <c r="E128" s="11"/>
      <c r="F128" s="70"/>
      <c r="G128" s="61">
        <v>14323</v>
      </c>
      <c r="H128" s="31">
        <f t="shared" si="6"/>
        <v>7.3720456229926706E-2</v>
      </c>
      <c r="I128" s="61">
        <v>1383056033.3500016</v>
      </c>
      <c r="J128" s="31">
        <f t="shared" si="7"/>
        <v>9.3645247044196619E-2</v>
      </c>
    </row>
    <row r="129" spans="2:10" s="12" customFormat="1" ht="15" customHeight="1" x14ac:dyDescent="0.4">
      <c r="B129" s="11" t="s">
        <v>116</v>
      </c>
      <c r="C129" s="11"/>
      <c r="D129" s="11"/>
      <c r="E129" s="11"/>
      <c r="F129" s="70"/>
      <c r="G129" s="61">
        <v>11652</v>
      </c>
      <c r="H129" s="31">
        <f t="shared" si="6"/>
        <v>5.9972823849131184E-2</v>
      </c>
      <c r="I129" s="61">
        <v>1206274263.7899983</v>
      </c>
      <c r="J129" s="31">
        <f t="shared" si="7"/>
        <v>8.1675542213613422E-2</v>
      </c>
    </row>
    <row r="130" spans="2:10" s="12" customFormat="1" ht="15" customHeight="1" x14ac:dyDescent="0.4">
      <c r="B130" s="11" t="s">
        <v>117</v>
      </c>
      <c r="C130" s="11"/>
      <c r="D130" s="11"/>
      <c r="E130" s="11"/>
      <c r="F130" s="70"/>
      <c r="G130" s="61">
        <v>53804</v>
      </c>
      <c r="H130" s="31">
        <f t="shared" si="6"/>
        <v>0.27692909495182411</v>
      </c>
      <c r="I130" s="61">
        <v>6262916585.1299372</v>
      </c>
      <c r="J130" s="31">
        <f t="shared" si="7"/>
        <v>0.42405539377251622</v>
      </c>
    </row>
    <row r="131" spans="2:10" s="12" customFormat="1" ht="15" customHeight="1" thickBot="1" x14ac:dyDescent="0.45">
      <c r="B131" s="13" t="s">
        <v>118</v>
      </c>
      <c r="C131" s="13"/>
      <c r="D131" s="13"/>
      <c r="E131" s="13"/>
      <c r="F131" s="74"/>
      <c r="G131" s="127">
        <v>410</v>
      </c>
      <c r="H131" s="120">
        <f t="shared" si="6"/>
        <v>2.1102692909495181E-3</v>
      </c>
      <c r="I131" s="127">
        <v>33643490.859999985</v>
      </c>
      <c r="J131" s="120">
        <f t="shared" si="7"/>
        <v>2.277964838042522E-3</v>
      </c>
    </row>
    <row r="132" spans="2:10" s="12" customFormat="1" ht="15" customHeight="1" x14ac:dyDescent="0.4">
      <c r="B132" s="18" t="s">
        <v>119</v>
      </c>
      <c r="C132" s="65"/>
      <c r="D132" s="65"/>
      <c r="E132" s="65"/>
      <c r="F132" s="65"/>
      <c r="G132" s="64" t="s">
        <v>73</v>
      </c>
      <c r="H132" s="73" t="s">
        <v>74</v>
      </c>
      <c r="I132" s="73" t="s">
        <v>75</v>
      </c>
      <c r="J132" s="73" t="s">
        <v>76</v>
      </c>
    </row>
    <row r="133" spans="2:10" ht="15" customHeight="1" x14ac:dyDescent="0.4">
      <c r="B133" s="11" t="s">
        <v>120</v>
      </c>
      <c r="C133" s="11"/>
      <c r="D133" s="11"/>
      <c r="E133" s="11"/>
      <c r="F133" s="75"/>
      <c r="G133" s="61">
        <v>71978</v>
      </c>
      <c r="H133" s="41">
        <f>+G133/$J$68</f>
        <v>0.37047064152186443</v>
      </c>
      <c r="I133" s="61">
        <v>3012421555.4800358</v>
      </c>
      <c r="J133" s="41">
        <f>+I133/$J$39</f>
        <v>0.20396784653829128</v>
      </c>
    </row>
    <row r="134" spans="2:10" s="12" customFormat="1" ht="15" customHeight="1" x14ac:dyDescent="0.4">
      <c r="B134" s="11" t="s">
        <v>121</v>
      </c>
      <c r="C134" s="11"/>
      <c r="D134" s="11"/>
      <c r="E134" s="11"/>
      <c r="F134" s="75"/>
      <c r="G134" s="61">
        <v>29211</v>
      </c>
      <c r="H134" s="31">
        <f t="shared" ref="H134:H137" si="8">+G134/$J$68</f>
        <v>0.15034896648274726</v>
      </c>
      <c r="I134" s="61">
        <v>2183194937.6000028</v>
      </c>
      <c r="J134" s="31">
        <f t="shared" ref="J134:J137" si="9">+I134/$J$39</f>
        <v>0.14782179777777218</v>
      </c>
    </row>
    <row r="135" spans="2:10" s="12" customFormat="1" ht="15" customHeight="1" x14ac:dyDescent="0.4">
      <c r="B135" s="11" t="s">
        <v>122</v>
      </c>
      <c r="C135" s="11"/>
      <c r="D135" s="11"/>
      <c r="E135" s="11"/>
      <c r="F135" s="75"/>
      <c r="G135" s="61">
        <v>34531</v>
      </c>
      <c r="H135" s="31">
        <f t="shared" si="8"/>
        <v>0.17773099728238492</v>
      </c>
      <c r="I135" s="61">
        <v>2922753981.6599951</v>
      </c>
      <c r="J135" s="31">
        <f t="shared" si="9"/>
        <v>0.19789655087148261</v>
      </c>
    </row>
    <row r="136" spans="2:10" s="12" customFormat="1" ht="15" customHeight="1" x14ac:dyDescent="0.4">
      <c r="B136" s="11" t="s">
        <v>123</v>
      </c>
      <c r="C136" s="11"/>
      <c r="D136" s="11"/>
      <c r="E136" s="11"/>
      <c r="F136" s="75"/>
      <c r="G136" s="61">
        <v>31559</v>
      </c>
      <c r="H136" s="31">
        <f t="shared" si="8"/>
        <v>0.1624341184221362</v>
      </c>
      <c r="I136" s="61">
        <v>3271309161.9400153</v>
      </c>
      <c r="J136" s="31">
        <f t="shared" si="9"/>
        <v>0.22149684990405033</v>
      </c>
    </row>
    <row r="137" spans="2:10" s="12" customFormat="1" ht="15" customHeight="1" x14ac:dyDescent="0.4">
      <c r="B137" s="11" t="s">
        <v>124</v>
      </c>
      <c r="C137" s="11"/>
      <c r="D137" s="11"/>
      <c r="E137" s="11"/>
      <c r="F137" s="75"/>
      <c r="G137" s="61">
        <v>27009</v>
      </c>
      <c r="H137" s="31">
        <f t="shared" si="8"/>
        <v>0.13901527629086716</v>
      </c>
      <c r="I137" s="61">
        <v>3379420525.9500237</v>
      </c>
      <c r="J137" s="31">
        <f t="shared" si="9"/>
        <v>0.22881695490838622</v>
      </c>
    </row>
    <row r="138" spans="2:10" s="12" customFormat="1" ht="15" customHeight="1" thickBot="1" x14ac:dyDescent="0.45">
      <c r="B138" s="13" t="s">
        <v>125</v>
      </c>
      <c r="C138" s="13"/>
      <c r="D138" s="13"/>
      <c r="E138" s="13"/>
      <c r="F138" s="74"/>
      <c r="G138" s="127">
        <v>0</v>
      </c>
      <c r="H138" s="120">
        <v>0</v>
      </c>
      <c r="I138" s="127">
        <v>0</v>
      </c>
      <c r="J138" s="120">
        <v>0</v>
      </c>
    </row>
    <row r="139" spans="2:10" s="12" customFormat="1" ht="15" customHeight="1" x14ac:dyDescent="0.4">
      <c r="B139" s="18" t="s">
        <v>126</v>
      </c>
      <c r="C139" s="65"/>
      <c r="D139" s="65"/>
      <c r="E139" s="65"/>
      <c r="F139" s="65"/>
      <c r="G139" s="64" t="s">
        <v>73</v>
      </c>
      <c r="H139" s="73" t="s">
        <v>74</v>
      </c>
      <c r="I139" s="73" t="s">
        <v>75</v>
      </c>
      <c r="J139" s="73" t="s">
        <v>76</v>
      </c>
    </row>
    <row r="140" spans="2:10" s="12" customFormat="1" ht="15" customHeight="1" x14ac:dyDescent="0.4">
      <c r="B140" s="11" t="s">
        <v>127</v>
      </c>
      <c r="C140" s="11"/>
      <c r="D140" s="11"/>
      <c r="E140" s="11"/>
      <c r="F140" s="11"/>
      <c r="G140" s="61">
        <v>180848</v>
      </c>
      <c r="H140" s="41">
        <f>+G140/$J$68</f>
        <v>0.93082434324302066</v>
      </c>
      <c r="I140" s="61">
        <v>13701549910.750145</v>
      </c>
      <c r="J140" s="41">
        <f>+I140/$J$39</f>
        <v>0.9277173124885858</v>
      </c>
    </row>
    <row r="141" spans="2:10" s="12" customFormat="1" ht="15" customHeight="1" x14ac:dyDescent="0.4">
      <c r="B141" s="11" t="s">
        <v>128</v>
      </c>
      <c r="C141" s="11"/>
      <c r="D141" s="11"/>
      <c r="E141" s="11"/>
      <c r="F141" s="11"/>
      <c r="G141" s="61">
        <v>12198</v>
      </c>
      <c r="H141" s="31">
        <f t="shared" ref="H141:H143" si="10">+G141/$J$68</f>
        <v>6.2783084904883477E-2</v>
      </c>
      <c r="I141" s="61">
        <v>1052796605.1300017</v>
      </c>
      <c r="J141" s="31">
        <f t="shared" ref="J141:J143" si="11">+I141/$J$39</f>
        <v>7.1283733845468211E-2</v>
      </c>
    </row>
    <row r="142" spans="2:10" s="12" customFormat="1" ht="15" customHeight="1" x14ac:dyDescent="0.4">
      <c r="B142" s="11" t="s">
        <v>129</v>
      </c>
      <c r="C142" s="11"/>
      <c r="D142" s="11"/>
      <c r="E142" s="11"/>
      <c r="F142" s="11"/>
      <c r="G142" s="61">
        <v>2</v>
      </c>
      <c r="H142" s="31">
        <f t="shared" si="10"/>
        <v>1.0293996541217162E-5</v>
      </c>
      <c r="I142" s="61">
        <v>22153.07</v>
      </c>
      <c r="J142" s="31">
        <f t="shared" si="11"/>
        <v>1.4999607123020967E-6</v>
      </c>
    </row>
    <row r="143" spans="2:10" s="12" customFormat="1" ht="15" customHeight="1" thickBot="1" x14ac:dyDescent="0.45">
      <c r="B143" s="13" t="s">
        <v>87</v>
      </c>
      <c r="C143" s="13"/>
      <c r="D143" s="13"/>
      <c r="E143" s="13"/>
      <c r="F143" s="74"/>
      <c r="G143" s="61">
        <v>1240</v>
      </c>
      <c r="H143" s="120">
        <f t="shared" si="10"/>
        <v>6.3822778555546406E-3</v>
      </c>
      <c r="I143" s="127">
        <v>14731493.68</v>
      </c>
      <c r="J143" s="120">
        <f t="shared" si="11"/>
        <v>9.9745370522129144E-4</v>
      </c>
    </row>
    <row r="144" spans="2:10" s="12" customFormat="1" ht="15" customHeight="1" x14ac:dyDescent="0.4">
      <c r="B144" s="18" t="s">
        <v>130</v>
      </c>
      <c r="C144" s="65"/>
      <c r="D144" s="65"/>
      <c r="E144" s="65"/>
      <c r="F144" s="65"/>
      <c r="G144" s="64" t="s">
        <v>73</v>
      </c>
      <c r="H144" s="73" t="s">
        <v>74</v>
      </c>
      <c r="I144" s="73" t="s">
        <v>75</v>
      </c>
      <c r="J144" s="73" t="s">
        <v>76</v>
      </c>
    </row>
    <row r="145" spans="2:10" s="12" customFormat="1" ht="15" customHeight="1" x14ac:dyDescent="0.4">
      <c r="B145" s="18" t="s">
        <v>131</v>
      </c>
      <c r="C145" s="18"/>
      <c r="D145" s="54"/>
      <c r="E145" s="186"/>
      <c r="F145" s="187"/>
      <c r="G145" s="128"/>
      <c r="H145" s="129"/>
      <c r="I145" s="130"/>
      <c r="J145" s="31"/>
    </row>
    <row r="146" spans="2:10" s="12" customFormat="1" ht="15" customHeight="1" x14ac:dyDescent="0.4">
      <c r="B146" s="54" t="s">
        <v>132</v>
      </c>
      <c r="C146" s="54"/>
      <c r="D146" s="54"/>
      <c r="E146" s="188"/>
      <c r="F146" s="189"/>
      <c r="G146" s="61">
        <v>114243</v>
      </c>
      <c r="H146" s="41">
        <f>+G146/$J$68</f>
        <v>0.58800852342913612</v>
      </c>
      <c r="I146" s="61">
        <v>8086593359.4699316</v>
      </c>
      <c r="J146" s="41">
        <f>+I146/$J$39</f>
        <v>0.54753460064758175</v>
      </c>
    </row>
    <row r="147" spans="2:10" s="12" customFormat="1" ht="15" customHeight="1" x14ac:dyDescent="0.4">
      <c r="B147" s="54" t="s">
        <v>133</v>
      </c>
      <c r="C147" s="54"/>
      <c r="D147" s="54"/>
      <c r="E147" s="188"/>
      <c r="F147" s="189"/>
      <c r="G147" s="61">
        <v>79631</v>
      </c>
      <c r="H147" s="31">
        <f t="shared" ref="H147:H148" si="12">+G147/$J$68</f>
        <v>0.40986061928683193</v>
      </c>
      <c r="I147" s="61">
        <v>6651309165.0199594</v>
      </c>
      <c r="J147" s="31">
        <f t="shared" ref="J147:J148" si="13">+I147/$J$39</f>
        <v>0.4503530405900763</v>
      </c>
    </row>
    <row r="148" spans="2:10" s="12" customFormat="1" ht="15" customHeight="1" x14ac:dyDescent="0.4">
      <c r="B148" s="54" t="s">
        <v>87</v>
      </c>
      <c r="C148" s="54"/>
      <c r="D148" s="54"/>
      <c r="E148" s="188"/>
      <c r="F148" s="189"/>
      <c r="G148" s="61">
        <v>414</v>
      </c>
      <c r="H148" s="31">
        <f t="shared" si="12"/>
        <v>2.1308572840319524E-3</v>
      </c>
      <c r="I148" s="61">
        <v>31197638.139999993</v>
      </c>
      <c r="J148" s="31">
        <f t="shared" si="13"/>
        <v>2.1123587623122866E-3</v>
      </c>
    </row>
    <row r="149" spans="2:10" s="12" customFormat="1" ht="15" customHeight="1" thickBot="1" x14ac:dyDescent="0.45">
      <c r="B149" s="76" t="s">
        <v>134</v>
      </c>
      <c r="C149" s="13"/>
      <c r="D149" s="13"/>
      <c r="E149" s="13"/>
      <c r="F149" s="74"/>
      <c r="G149" s="77"/>
      <c r="H149" s="120"/>
      <c r="I149" s="77"/>
      <c r="J149" s="120"/>
    </row>
    <row r="150" spans="2:10" s="12" customFormat="1" ht="15" customHeight="1" x14ac:dyDescent="0.4">
      <c r="B150" s="18" t="s">
        <v>135</v>
      </c>
      <c r="C150" s="65"/>
      <c r="D150" s="65"/>
      <c r="E150" s="65"/>
      <c r="F150" s="65"/>
      <c r="G150" s="64" t="s">
        <v>73</v>
      </c>
      <c r="H150" s="73" t="s">
        <v>74</v>
      </c>
      <c r="I150" s="73" t="s">
        <v>75</v>
      </c>
      <c r="J150" s="73" t="s">
        <v>76</v>
      </c>
    </row>
    <row r="151" spans="2:10" s="12" customFormat="1" ht="15" customHeight="1" x14ac:dyDescent="0.4">
      <c r="B151" s="11" t="s">
        <v>136</v>
      </c>
      <c r="C151" s="11"/>
      <c r="D151" s="11"/>
      <c r="E151" s="11"/>
      <c r="F151" s="75"/>
      <c r="G151" s="61">
        <v>69576</v>
      </c>
      <c r="H151" s="41">
        <f>+G151/$J$68</f>
        <v>0.35810755167586261</v>
      </c>
      <c r="I151" s="61">
        <v>5074784894.5199823</v>
      </c>
      <c r="J151" s="41">
        <f>+I151/$J$39</f>
        <v>0.34360826581435949</v>
      </c>
    </row>
    <row r="152" spans="2:10" s="12" customFormat="1" ht="15" customHeight="1" x14ac:dyDescent="0.4">
      <c r="B152" s="11" t="s">
        <v>137</v>
      </c>
      <c r="C152" s="11"/>
      <c r="D152" s="11"/>
      <c r="E152" s="11"/>
      <c r="F152" s="75"/>
      <c r="G152" s="61">
        <v>38193</v>
      </c>
      <c r="H152" s="31">
        <f t="shared" ref="H152:H157" si="14">+G152/$J$68</f>
        <v>0.19657930494935355</v>
      </c>
      <c r="I152" s="61">
        <v>2494817590.2100058</v>
      </c>
      <c r="J152" s="31">
        <f t="shared" ref="J152:J157" si="15">+I152/$J$39</f>
        <v>0.16892143480227348</v>
      </c>
    </row>
    <row r="153" spans="2:10" s="12" customFormat="1" ht="15" customHeight="1" x14ac:dyDescent="0.4">
      <c r="B153" s="11" t="s">
        <v>138</v>
      </c>
      <c r="C153" s="11"/>
      <c r="D153" s="11"/>
      <c r="E153" s="11"/>
      <c r="F153" s="75"/>
      <c r="G153" s="61">
        <v>57201</v>
      </c>
      <c r="H153" s="31">
        <f t="shared" si="14"/>
        <v>0.29441344807708142</v>
      </c>
      <c r="I153" s="61">
        <v>4976205109.2699604</v>
      </c>
      <c r="J153" s="31">
        <f t="shared" si="15"/>
        <v>0.33693353382903146</v>
      </c>
    </row>
    <row r="154" spans="2:10" s="12" customFormat="1" ht="15" customHeight="1" x14ac:dyDescent="0.4">
      <c r="B154" s="11" t="s">
        <v>139</v>
      </c>
      <c r="C154" s="11"/>
      <c r="D154" s="11"/>
      <c r="E154" s="11"/>
      <c r="F154" s="75"/>
      <c r="G154" s="61">
        <v>11085</v>
      </c>
      <c r="H154" s="31">
        <f t="shared" si="14"/>
        <v>5.7054475829696125E-2</v>
      </c>
      <c r="I154" s="61">
        <v>676287209.80000091</v>
      </c>
      <c r="J154" s="31">
        <f t="shared" si="15"/>
        <v>4.5790684764342227E-2</v>
      </c>
    </row>
    <row r="155" spans="2:10" s="12" customFormat="1" ht="15" customHeight="1" x14ac:dyDescent="0.4">
      <c r="B155" s="11" t="s">
        <v>140</v>
      </c>
      <c r="C155" s="11"/>
      <c r="D155" s="11"/>
      <c r="E155" s="11"/>
      <c r="F155" s="75"/>
      <c r="G155" s="61">
        <v>10528</v>
      </c>
      <c r="H155" s="31">
        <f t="shared" si="14"/>
        <v>5.418759779296714E-2</v>
      </c>
      <c r="I155" s="61">
        <v>903237033.70000231</v>
      </c>
      <c r="J155" s="31">
        <f t="shared" si="15"/>
        <v>6.1157214979516983E-2</v>
      </c>
    </row>
    <row r="156" spans="2:10" s="12" customFormat="1" ht="15" customHeight="1" x14ac:dyDescent="0.4">
      <c r="B156" s="11" t="s">
        <v>141</v>
      </c>
      <c r="C156" s="11"/>
      <c r="D156" s="11"/>
      <c r="E156" s="11"/>
      <c r="F156" s="75"/>
      <c r="G156" s="61">
        <v>4547</v>
      </c>
      <c r="H156" s="31">
        <f t="shared" si="14"/>
        <v>2.3403401136457218E-2</v>
      </c>
      <c r="I156" s="61">
        <v>384697420.50000018</v>
      </c>
      <c r="J156" s="31">
        <f t="shared" si="15"/>
        <v>2.6047451521344873E-2</v>
      </c>
    </row>
    <row r="157" spans="2:10" s="12" customFormat="1" ht="15" customHeight="1" thickBot="1" x14ac:dyDescent="0.45">
      <c r="B157" s="13" t="s">
        <v>142</v>
      </c>
      <c r="C157" s="13"/>
      <c r="D157" s="13"/>
      <c r="E157" s="13"/>
      <c r="F157" s="74"/>
      <c r="G157" s="127">
        <v>3158</v>
      </c>
      <c r="H157" s="120">
        <f t="shared" si="14"/>
        <v>1.6254220538581898E-2</v>
      </c>
      <c r="I157" s="127">
        <v>259070904.62999946</v>
      </c>
      <c r="J157" s="120">
        <f t="shared" si="15"/>
        <v>1.7541414289105869E-2</v>
      </c>
    </row>
    <row r="158" spans="2:10" s="12" customFormat="1" ht="15" customHeight="1" x14ac:dyDescent="0.4">
      <c r="B158" s="18" t="s">
        <v>143</v>
      </c>
      <c r="C158" s="78"/>
      <c r="D158" s="78"/>
      <c r="E158" s="78"/>
      <c r="F158" s="78"/>
      <c r="G158" s="190" t="s">
        <v>56</v>
      </c>
      <c r="H158" s="190"/>
      <c r="I158" s="190" t="s">
        <v>144</v>
      </c>
      <c r="J158" s="190"/>
    </row>
    <row r="159" spans="2:10" s="12" customFormat="1" ht="15" customHeight="1" x14ac:dyDescent="0.4">
      <c r="B159" s="79" t="s">
        <v>145</v>
      </c>
      <c r="C159" s="79"/>
      <c r="D159" s="79"/>
      <c r="E159" s="79"/>
      <c r="F159" s="79"/>
      <c r="G159" s="79"/>
      <c r="H159" s="131">
        <v>55</v>
      </c>
      <c r="I159" s="31"/>
      <c r="J159" s="61">
        <v>3787640.1999999997</v>
      </c>
    </row>
    <row r="160" spans="2:10" s="12" customFormat="1" ht="15" customHeight="1" x14ac:dyDescent="0.4">
      <c r="B160" s="79" t="s">
        <v>146</v>
      </c>
      <c r="C160" s="79"/>
      <c r="D160" s="79"/>
      <c r="E160" s="79"/>
      <c r="F160" s="79"/>
      <c r="G160" s="79"/>
      <c r="H160" s="131">
        <v>2</v>
      </c>
      <c r="I160" s="31"/>
      <c r="J160" s="61">
        <v>85270.239999999991</v>
      </c>
    </row>
    <row r="161" spans="2:10" s="12" customFormat="1" ht="15" customHeight="1" thickBot="1" x14ac:dyDescent="0.45">
      <c r="B161" s="80" t="s">
        <v>147</v>
      </c>
      <c r="C161" s="80"/>
      <c r="D161" s="80"/>
      <c r="E161" s="80"/>
      <c r="F161" s="80"/>
      <c r="G161" s="80"/>
      <c r="H161" s="132">
        <v>0</v>
      </c>
      <c r="I161" s="120"/>
      <c r="J161" s="132">
        <v>0</v>
      </c>
    </row>
    <row r="162" spans="2:10" s="12" customFormat="1" ht="15" customHeight="1" x14ac:dyDescent="0.4">
      <c r="B162" s="81" t="s">
        <v>148</v>
      </c>
      <c r="C162" s="82"/>
      <c r="D162" s="82"/>
      <c r="E162" s="83"/>
      <c r="F162" s="83"/>
      <c r="G162" s="84"/>
      <c r="H162" s="4"/>
      <c r="I162" s="191" t="s">
        <v>149</v>
      </c>
      <c r="J162" s="191" t="s">
        <v>150</v>
      </c>
    </row>
    <row r="163" spans="2:10" s="12" customFormat="1" ht="15" customHeight="1" x14ac:dyDescent="0.4">
      <c r="B163" s="85"/>
      <c r="C163" s="85"/>
      <c r="D163" s="86"/>
      <c r="E163" s="86"/>
      <c r="F163" s="86"/>
      <c r="G163" s="87"/>
      <c r="H163" s="4"/>
      <c r="I163" s="192"/>
      <c r="J163" s="192"/>
    </row>
    <row r="164" spans="2:10" s="12" customFormat="1" ht="15" customHeight="1" x14ac:dyDescent="0.4">
      <c r="B164" s="86"/>
      <c r="C164" s="86"/>
      <c r="D164" s="86"/>
      <c r="E164" s="86"/>
      <c r="F164" s="86"/>
      <c r="G164" s="87"/>
      <c r="H164" s="4"/>
      <c r="I164" s="154">
        <v>2026</v>
      </c>
      <c r="J164" s="89">
        <v>14767648323.320005</v>
      </c>
    </row>
    <row r="165" spans="2:10" s="12" customFormat="1" ht="15" customHeight="1" x14ac:dyDescent="0.4">
      <c r="B165" s="86"/>
      <c r="C165" s="86"/>
      <c r="D165" s="86"/>
      <c r="E165" s="86"/>
      <c r="F165" s="86"/>
      <c r="G165" s="87"/>
      <c r="H165" s="4"/>
      <c r="I165" s="154">
        <v>2027</v>
      </c>
      <c r="J165" s="89">
        <v>14760198431.310005</v>
      </c>
    </row>
    <row r="166" spans="2:10" s="12" customFormat="1" ht="15" customHeight="1" x14ac:dyDescent="0.4">
      <c r="B166" s="86"/>
      <c r="C166" s="86"/>
      <c r="D166" s="86"/>
      <c r="E166" s="86"/>
      <c r="F166" s="86"/>
      <c r="G166" s="87"/>
      <c r="H166" s="4"/>
      <c r="I166" s="154">
        <v>2028</v>
      </c>
      <c r="J166" s="89">
        <v>14746274174.810005</v>
      </c>
    </row>
    <row r="167" spans="2:10" s="12" customFormat="1" ht="15" customHeight="1" x14ac:dyDescent="0.4">
      <c r="B167" s="86"/>
      <c r="C167" s="86"/>
      <c r="D167" s="86"/>
      <c r="E167" s="86"/>
      <c r="F167" s="86"/>
      <c r="G167" s="87"/>
      <c r="H167" s="4"/>
      <c r="I167" s="154">
        <v>2029</v>
      </c>
      <c r="J167" s="89">
        <v>14716251436.610004</v>
      </c>
    </row>
    <row r="168" spans="2:10" s="12" customFormat="1" ht="15" customHeight="1" x14ac:dyDescent="0.4">
      <c r="B168" s="86"/>
      <c r="C168" s="86"/>
      <c r="D168" s="86"/>
      <c r="E168" s="86"/>
      <c r="F168" s="86"/>
      <c r="G168" s="87"/>
      <c r="H168" s="4"/>
      <c r="I168" s="154">
        <v>2030</v>
      </c>
      <c r="J168" s="89">
        <v>14668223729.880005</v>
      </c>
    </row>
    <row r="169" spans="2:10" s="12" customFormat="1" ht="15" customHeight="1" x14ac:dyDescent="0.4">
      <c r="B169" s="86"/>
      <c r="C169" s="86"/>
      <c r="D169" s="86"/>
      <c r="E169" s="86"/>
      <c r="F169" s="86"/>
      <c r="G169" s="87"/>
      <c r="H169" s="4"/>
      <c r="I169" s="154">
        <v>2034</v>
      </c>
      <c r="J169" s="89">
        <v>14318905353.560005</v>
      </c>
    </row>
    <row r="170" spans="2:10" s="12" customFormat="1" ht="15" customHeight="1" x14ac:dyDescent="0.4">
      <c r="B170" s="86"/>
      <c r="C170" s="86"/>
      <c r="D170" s="86"/>
      <c r="E170" s="86"/>
      <c r="F170" s="86"/>
      <c r="G170" s="87"/>
      <c r="H170" s="4"/>
      <c r="I170" s="154">
        <v>2039</v>
      </c>
      <c r="J170" s="89">
        <v>13717019600.650005</v>
      </c>
    </row>
    <row r="171" spans="2:10" s="12" customFormat="1" ht="15" customHeight="1" x14ac:dyDescent="0.4">
      <c r="B171" s="86"/>
      <c r="C171" s="86"/>
      <c r="D171" s="86"/>
      <c r="E171" s="86"/>
      <c r="F171" s="86"/>
      <c r="G171" s="87"/>
      <c r="H171" s="4"/>
      <c r="I171" s="154">
        <v>2044</v>
      </c>
      <c r="J171" s="89">
        <v>12492836715.590006</v>
      </c>
    </row>
    <row r="172" spans="2:10" s="12" customFormat="1" ht="15" customHeight="1" x14ac:dyDescent="0.4">
      <c r="B172" s="86"/>
      <c r="C172" s="86"/>
      <c r="D172" s="86"/>
      <c r="E172" s="86"/>
      <c r="F172" s="86"/>
      <c r="G172" s="87"/>
      <c r="H172" s="4"/>
      <c r="I172" s="154">
        <v>2049</v>
      </c>
      <c r="J172" s="89">
        <v>10199381374.590006</v>
      </c>
    </row>
    <row r="173" spans="2:10" s="12" customFormat="1" ht="15" customHeight="1" x14ac:dyDescent="0.4">
      <c r="B173" s="86"/>
      <c r="C173" s="86"/>
      <c r="D173" s="86"/>
      <c r="E173" s="86"/>
      <c r="F173" s="86"/>
      <c r="G173" s="87"/>
      <c r="H173" s="4"/>
      <c r="I173" s="154">
        <v>2054</v>
      </c>
      <c r="J173" s="89">
        <v>7053400154.3600073</v>
      </c>
    </row>
    <row r="174" spans="2:10" s="12" customFormat="1" ht="15" customHeight="1" x14ac:dyDescent="0.4">
      <c r="B174" s="86"/>
      <c r="C174" s="86"/>
      <c r="D174" s="86"/>
      <c r="E174" s="86"/>
      <c r="F174" s="86"/>
      <c r="G174" s="87"/>
      <c r="H174" s="4"/>
      <c r="I174" s="154">
        <v>2059</v>
      </c>
      <c r="J174" s="89">
        <v>3458433770.5500059</v>
      </c>
    </row>
    <row r="175" spans="2:10" s="12" customFormat="1" ht="15" customHeight="1" x14ac:dyDescent="0.4">
      <c r="B175" s="86"/>
      <c r="C175" s="86"/>
      <c r="D175" s="86"/>
      <c r="E175" s="86"/>
      <c r="F175" s="86"/>
      <c r="G175" s="87"/>
      <c r="H175" s="4"/>
      <c r="I175" s="154">
        <v>2064</v>
      </c>
      <c r="J175" s="89">
        <v>316081754.56000352</v>
      </c>
    </row>
    <row r="176" spans="2:10" s="12" customFormat="1" ht="15" customHeight="1" x14ac:dyDescent="0.4">
      <c r="B176" s="86"/>
      <c r="C176" s="86"/>
      <c r="D176" s="86"/>
      <c r="E176" s="86"/>
      <c r="F176" s="86"/>
      <c r="G176" s="87"/>
      <c r="H176" s="4"/>
      <c r="I176" s="154">
        <v>2069</v>
      </c>
      <c r="J176" s="89">
        <v>1102570.2200032207</v>
      </c>
    </row>
    <row r="177" spans="2:10" s="12" customFormat="1" ht="15" customHeight="1" x14ac:dyDescent="0.4">
      <c r="B177" s="86"/>
      <c r="C177" s="86"/>
      <c r="D177" s="86"/>
      <c r="E177" s="86"/>
      <c r="F177" s="86"/>
      <c r="G177" s="87"/>
      <c r="H177" s="4"/>
      <c r="I177" s="154"/>
      <c r="J177" s="89"/>
    </row>
    <row r="178" spans="2:10" s="12" customFormat="1" ht="15" customHeight="1" x14ac:dyDescent="0.4">
      <c r="B178" s="86"/>
      <c r="C178" s="86"/>
      <c r="D178" s="86"/>
      <c r="E178" s="86"/>
      <c r="F178" s="86"/>
      <c r="G178" s="87"/>
      <c r="H178" s="4"/>
      <c r="I178" s="110"/>
      <c r="J178" s="111"/>
    </row>
    <row r="179" spans="2:10" s="12" customFormat="1" ht="15" customHeight="1" x14ac:dyDescent="0.4">
      <c r="B179" s="86"/>
      <c r="C179" s="86"/>
      <c r="D179" s="86"/>
      <c r="E179" s="86"/>
      <c r="F179" s="86"/>
      <c r="G179" s="87"/>
      <c r="H179" s="4"/>
      <c r="I179" s="88"/>
      <c r="J179" s="89"/>
    </row>
    <row r="180" spans="2:10" s="12" customFormat="1" ht="15" customHeight="1" x14ac:dyDescent="0.4">
      <c r="B180" s="90"/>
      <c r="C180" s="90"/>
      <c r="D180" s="90"/>
      <c r="E180" s="183"/>
      <c r="F180" s="183"/>
      <c r="G180" s="91"/>
      <c r="H180" s="4"/>
      <c r="I180" s="88"/>
      <c r="J180" s="89"/>
    </row>
    <row r="181" spans="2:10" s="12" customFormat="1" ht="15" customHeight="1" thickBot="1" x14ac:dyDescent="0.45">
      <c r="B181" s="54"/>
      <c r="C181" s="54"/>
      <c r="D181" s="54"/>
      <c r="E181" s="54"/>
      <c r="F181" s="54"/>
      <c r="G181" s="54"/>
      <c r="H181" s="4"/>
      <c r="I181" s="88"/>
      <c r="J181" s="89"/>
    </row>
    <row r="182" spans="2:10" s="12" customFormat="1" ht="15" hidden="1" customHeight="1" thickBot="1" x14ac:dyDescent="0.45">
      <c r="B182" s="179"/>
      <c r="C182" s="180"/>
      <c r="D182" s="179"/>
      <c r="E182" s="180"/>
      <c r="F182" s="179"/>
      <c r="G182" s="180"/>
      <c r="H182" s="4"/>
      <c r="I182" s="88"/>
      <c r="J182" s="89"/>
    </row>
    <row r="183" spans="2:10" s="12" customFormat="1" ht="15" hidden="1" customHeight="1" x14ac:dyDescent="0.4">
      <c r="B183" s="92"/>
      <c r="C183" s="92"/>
      <c r="D183" s="92"/>
      <c r="E183" s="92"/>
      <c r="F183" s="92"/>
      <c r="G183" s="92"/>
      <c r="H183" s="93"/>
      <c r="I183" s="93"/>
      <c r="J183" s="93"/>
    </row>
    <row r="184" spans="2:10" s="12" customFormat="1" ht="15" customHeight="1" x14ac:dyDescent="0.4">
      <c r="B184" s="181" t="s">
        <v>151</v>
      </c>
      <c r="C184" s="182"/>
      <c r="D184" s="182"/>
      <c r="E184" s="182"/>
      <c r="F184" s="182"/>
      <c r="G184" s="182"/>
      <c r="H184" s="94"/>
      <c r="I184" s="94"/>
      <c r="J184" s="66"/>
    </row>
    <row r="185" spans="2:10" s="12" customFormat="1" ht="15" customHeight="1" x14ac:dyDescent="0.4">
      <c r="B185" s="95"/>
      <c r="J185" s="3"/>
    </row>
    <row r="186" spans="2:10" s="12" customFormat="1" ht="15" customHeight="1" x14ac:dyDescent="0.4">
      <c r="B186" s="38" t="s">
        <v>152</v>
      </c>
      <c r="C186" s="38"/>
      <c r="D186" s="38"/>
      <c r="E186" s="38"/>
      <c r="F186" s="38"/>
      <c r="G186" s="38"/>
      <c r="H186" s="38"/>
      <c r="I186" s="38"/>
      <c r="J186" s="38"/>
    </row>
    <row r="187" spans="2:10" s="12" customFormat="1" ht="15" customHeight="1" thickBot="1" x14ac:dyDescent="0.45">
      <c r="B187" s="80" t="s">
        <v>153</v>
      </c>
      <c r="C187" s="92"/>
      <c r="D187" s="96" t="s">
        <v>154</v>
      </c>
      <c r="E187" s="96" t="s">
        <v>155</v>
      </c>
      <c r="F187" s="96" t="s">
        <v>156</v>
      </c>
      <c r="G187" s="96" t="s">
        <v>157</v>
      </c>
      <c r="H187" s="96" t="s">
        <v>158</v>
      </c>
      <c r="I187" s="97" t="s">
        <v>159</v>
      </c>
      <c r="J187" s="96" t="s">
        <v>160</v>
      </c>
    </row>
    <row r="188" spans="2:10" s="12" customFormat="1" ht="15" customHeight="1" x14ac:dyDescent="0.4">
      <c r="B188" s="54" t="s">
        <v>161</v>
      </c>
      <c r="C188" s="35"/>
      <c r="D188" s="139">
        <v>2611558.9299999978</v>
      </c>
      <c r="E188" s="139">
        <v>8648575.6699999981</v>
      </c>
      <c r="F188" s="139">
        <v>16869460.140000001</v>
      </c>
      <c r="G188" s="139">
        <v>34552344.800000034</v>
      </c>
      <c r="H188" s="139">
        <v>51521271.160000071</v>
      </c>
      <c r="I188" s="139">
        <v>447805840.51999873</v>
      </c>
      <c r="J188" s="139">
        <v>14207091111.4102</v>
      </c>
    </row>
    <row r="189" spans="2:10" s="12" customFormat="1" ht="15" customHeight="1" x14ac:dyDescent="0.4">
      <c r="B189" s="54" t="s">
        <v>162</v>
      </c>
      <c r="C189" s="35"/>
      <c r="D189" s="140">
        <v>0</v>
      </c>
      <c r="E189" s="140">
        <v>0</v>
      </c>
      <c r="F189" s="140">
        <v>0</v>
      </c>
      <c r="G189" s="140">
        <v>0</v>
      </c>
      <c r="H189" s="140">
        <v>0</v>
      </c>
      <c r="I189" s="140">
        <v>0</v>
      </c>
      <c r="J189" s="140">
        <v>0</v>
      </c>
    </row>
    <row r="190" spans="2:10" s="12" customFormat="1" ht="15" customHeight="1" thickBot="1" x14ac:dyDescent="0.45">
      <c r="B190" s="79" t="s">
        <v>163</v>
      </c>
      <c r="C190" s="63"/>
      <c r="D190" s="140">
        <v>0</v>
      </c>
      <c r="E190" s="141">
        <v>0</v>
      </c>
      <c r="F190" s="140">
        <v>0</v>
      </c>
      <c r="G190" s="140">
        <v>0</v>
      </c>
      <c r="H190" s="141">
        <v>0</v>
      </c>
      <c r="I190" s="140">
        <v>0</v>
      </c>
      <c r="J190" s="142">
        <v>0</v>
      </c>
    </row>
    <row r="191" spans="2:10" s="12" customFormat="1" ht="15" customHeight="1" thickBot="1" x14ac:dyDescent="0.45">
      <c r="B191" s="98" t="s">
        <v>164</v>
      </c>
      <c r="C191" s="99"/>
      <c r="D191" s="143">
        <f>+SUM(D188:D190)</f>
        <v>2611558.9299999978</v>
      </c>
      <c r="E191" s="144">
        <f t="shared" ref="E191:J191" si="16">+SUM(E188:E190)</f>
        <v>8648575.6699999981</v>
      </c>
      <c r="F191" s="144">
        <f t="shared" si="16"/>
        <v>16869460.140000001</v>
      </c>
      <c r="G191" s="143">
        <f t="shared" si="16"/>
        <v>34552344.800000034</v>
      </c>
      <c r="H191" s="144">
        <f t="shared" si="16"/>
        <v>51521271.160000071</v>
      </c>
      <c r="I191" s="143">
        <f t="shared" si="16"/>
        <v>447805840.51999873</v>
      </c>
      <c r="J191" s="143">
        <f t="shared" si="16"/>
        <v>14207091111.4102</v>
      </c>
    </row>
    <row r="192" spans="2:10" s="12" customFormat="1" ht="15" customHeight="1" thickBot="1" x14ac:dyDescent="0.45">
      <c r="B192" s="98" t="s">
        <v>165</v>
      </c>
      <c r="C192" s="35"/>
      <c r="D192" s="143">
        <v>850000000</v>
      </c>
      <c r="E192" s="96">
        <v>3150000000</v>
      </c>
      <c r="F192" s="96">
        <v>1631400000</v>
      </c>
      <c r="G192" s="143">
        <v>2600000000</v>
      </c>
      <c r="H192" s="96">
        <v>2750000000</v>
      </c>
      <c r="I192" s="143">
        <v>1000000000</v>
      </c>
      <c r="J192" s="143">
        <v>0</v>
      </c>
    </row>
    <row r="193" spans="2:10" s="12" customFormat="1" ht="15" customHeight="1" x14ac:dyDescent="0.4">
      <c r="B193" s="181" t="s">
        <v>151</v>
      </c>
      <c r="C193" s="182"/>
      <c r="D193" s="182"/>
      <c r="E193" s="182"/>
      <c r="F193" s="182"/>
      <c r="G193" s="182"/>
      <c r="H193" s="100"/>
      <c r="I193" s="100"/>
      <c r="J193" s="101"/>
    </row>
    <row r="194" spans="2:10" s="12" customFormat="1" ht="13.35" customHeight="1" x14ac:dyDescent="0.4">
      <c r="B194" s="150"/>
      <c r="C194" s="151"/>
      <c r="D194" s="151"/>
      <c r="E194" s="151"/>
      <c r="F194" s="151"/>
      <c r="G194" s="151"/>
      <c r="H194" s="152"/>
      <c r="I194" s="152"/>
      <c r="J194" s="3"/>
    </row>
    <row r="195" spans="2:10" s="12" customFormat="1" ht="15" customHeight="1" x14ac:dyDescent="0.4">
      <c r="B195" s="102" t="s">
        <v>204</v>
      </c>
      <c r="C195" s="102"/>
      <c r="D195" s="102"/>
      <c r="E195" s="102"/>
      <c r="F195" s="102"/>
      <c r="G195" s="177"/>
      <c r="H195" s="177"/>
      <c r="I195" s="178" t="s">
        <v>21</v>
      </c>
      <c r="J195" s="177"/>
    </row>
    <row r="196" spans="2:10" s="12" customFormat="1" ht="15" customHeight="1" x14ac:dyDescent="0.4">
      <c r="B196" s="169" t="s">
        <v>166</v>
      </c>
      <c r="C196" s="169"/>
      <c r="D196" s="169"/>
      <c r="E196" s="169"/>
      <c r="F196" s="169"/>
      <c r="G196" s="169"/>
      <c r="H196" s="68"/>
      <c r="I196" s="35"/>
      <c r="J196" s="116">
        <f>+J197+J200</f>
        <v>11981400000</v>
      </c>
    </row>
    <row r="197" spans="2:10" s="12" customFormat="1" ht="15" customHeight="1" x14ac:dyDescent="0.4">
      <c r="B197" s="169" t="s">
        <v>167</v>
      </c>
      <c r="C197" s="169"/>
      <c r="D197" s="169"/>
      <c r="E197" s="169"/>
      <c r="F197" s="169"/>
      <c r="G197" s="169"/>
      <c r="H197" s="68"/>
      <c r="I197" s="35"/>
      <c r="J197" s="116">
        <f>+SUM(J198:J199)</f>
        <v>11981400000</v>
      </c>
    </row>
    <row r="198" spans="2:10" s="12" customFormat="1" ht="15" customHeight="1" x14ac:dyDescent="0.4">
      <c r="B198" s="170" t="s">
        <v>168</v>
      </c>
      <c r="C198" s="170"/>
      <c r="D198" s="170"/>
      <c r="E198" s="170"/>
      <c r="F198" s="170"/>
      <c r="G198" s="170"/>
      <c r="H198" s="104"/>
      <c r="I198" s="35"/>
      <c r="J198" s="117">
        <v>0</v>
      </c>
    </row>
    <row r="199" spans="2:10" s="12" customFormat="1" ht="15" customHeight="1" x14ac:dyDescent="0.4">
      <c r="B199" s="170" t="s">
        <v>169</v>
      </c>
      <c r="C199" s="170"/>
      <c r="D199" s="170"/>
      <c r="E199" s="170"/>
      <c r="F199" s="170"/>
      <c r="G199" s="170"/>
      <c r="H199" s="104"/>
      <c r="I199" s="35"/>
      <c r="J199" s="117">
        <f>+J14</f>
        <v>11981400000</v>
      </c>
    </row>
    <row r="200" spans="2:10" s="12" customFormat="1" ht="15" customHeight="1" thickBot="1" x14ac:dyDescent="0.45">
      <c r="B200" s="76" t="s">
        <v>170</v>
      </c>
      <c r="C200" s="13"/>
      <c r="D200" s="13"/>
      <c r="E200" s="13"/>
      <c r="F200" s="74"/>
      <c r="G200" s="77"/>
      <c r="H200" s="33"/>
      <c r="I200" s="77"/>
      <c r="J200" s="122">
        <v>0</v>
      </c>
    </row>
    <row r="201" spans="2:10" s="12" customFormat="1" ht="15" customHeight="1" x14ac:dyDescent="0.4">
      <c r="B201" s="171" t="s">
        <v>171</v>
      </c>
      <c r="C201" s="171"/>
      <c r="D201" s="171"/>
      <c r="E201" s="171"/>
      <c r="F201" s="171"/>
      <c r="G201" s="171"/>
      <c r="H201" s="103"/>
      <c r="I201" s="103"/>
    </row>
    <row r="202" spans="2:10" ht="15" customHeight="1" x14ac:dyDescent="0.4">
      <c r="B202" s="105" t="s">
        <v>205</v>
      </c>
      <c r="C202" s="105"/>
      <c r="D202" s="105"/>
      <c r="E202" s="105"/>
      <c r="F202" s="105"/>
      <c r="G202" s="105"/>
      <c r="H202" s="105"/>
      <c r="I202" s="105"/>
      <c r="J202" s="105"/>
    </row>
    <row r="203" spans="2:10" s="12" customFormat="1" ht="15" customHeight="1" x14ac:dyDescent="0.4">
      <c r="B203" s="172" t="s">
        <v>172</v>
      </c>
      <c r="C203" s="172"/>
      <c r="D203" s="172"/>
      <c r="E203" s="106"/>
      <c r="F203" s="106"/>
      <c r="G203" s="106"/>
      <c r="H203" s="173" t="s">
        <v>194</v>
      </c>
      <c r="I203" s="174"/>
      <c r="J203" s="174"/>
    </row>
    <row r="204" spans="2:10" ht="12.75" customHeight="1" x14ac:dyDescent="0.4">
      <c r="B204" s="54" t="s">
        <v>173</v>
      </c>
      <c r="C204" s="107"/>
      <c r="D204" s="173" t="s">
        <v>196</v>
      </c>
      <c r="E204" s="173"/>
      <c r="F204" s="173"/>
      <c r="G204" s="173"/>
      <c r="H204" s="173"/>
      <c r="I204" s="173"/>
      <c r="J204" s="173"/>
    </row>
    <row r="205" spans="2:10" x14ac:dyDescent="0.4">
      <c r="B205" s="54" t="s">
        <v>174</v>
      </c>
      <c r="C205" s="107"/>
      <c r="D205" s="175" t="s">
        <v>175</v>
      </c>
      <c r="E205" s="175"/>
      <c r="F205" s="175"/>
      <c r="G205" s="175"/>
      <c r="H205" s="175"/>
      <c r="I205" s="175"/>
      <c r="J205" s="175" t="s">
        <v>175</v>
      </c>
    </row>
    <row r="206" spans="2:10" x14ac:dyDescent="0.4">
      <c r="C206" s="12"/>
      <c r="D206" s="12"/>
      <c r="E206" s="12"/>
      <c r="F206" s="12"/>
      <c r="G206" s="12"/>
      <c r="H206" s="12"/>
      <c r="I206" s="12"/>
      <c r="J206" s="3"/>
    </row>
    <row r="207" spans="2:10" x14ac:dyDescent="0.4">
      <c r="B207" s="108" t="s">
        <v>176</v>
      </c>
      <c r="C207" s="29"/>
      <c r="D207" s="29"/>
      <c r="E207" s="29"/>
      <c r="F207" s="29"/>
      <c r="G207" s="29"/>
      <c r="H207" s="29"/>
      <c r="I207" s="29"/>
      <c r="J207" s="109"/>
    </row>
    <row r="208" spans="2:10" ht="15" customHeight="1" x14ac:dyDescent="0.4">
      <c r="B208" s="168" t="s">
        <v>177</v>
      </c>
      <c r="C208" s="168"/>
      <c r="D208" s="168"/>
      <c r="E208" s="168"/>
      <c r="F208" s="168"/>
      <c r="G208" s="168"/>
      <c r="H208" s="168"/>
      <c r="I208" s="168"/>
      <c r="J208" s="168"/>
    </row>
    <row r="209" spans="2:10" ht="26.25" customHeight="1" x14ac:dyDescent="0.4">
      <c r="B209" s="167" t="s">
        <v>178</v>
      </c>
      <c r="C209" s="167"/>
      <c r="D209" s="167"/>
      <c r="E209" s="167"/>
      <c r="F209" s="167"/>
      <c r="G209" s="167"/>
      <c r="H209" s="167"/>
      <c r="I209" s="167"/>
      <c r="J209" s="167"/>
    </row>
    <row r="210" spans="2:10" x14ac:dyDescent="0.4">
      <c r="B210" s="176"/>
      <c r="C210" s="176"/>
      <c r="D210" s="176"/>
      <c r="E210" s="176"/>
      <c r="F210" s="176"/>
      <c r="G210" s="176"/>
      <c r="H210" s="176"/>
      <c r="I210" s="176"/>
      <c r="J210" s="176"/>
    </row>
    <row r="211" spans="2:10" ht="15" customHeight="1" x14ac:dyDescent="0.4">
      <c r="B211" s="166" t="s">
        <v>179</v>
      </c>
      <c r="C211" s="166"/>
      <c r="D211" s="166"/>
      <c r="E211" s="166"/>
      <c r="F211" s="166"/>
      <c r="G211" s="166"/>
      <c r="H211" s="166"/>
      <c r="I211" s="166"/>
      <c r="J211" s="166"/>
    </row>
    <row r="212" spans="2:10" ht="90.6" customHeight="1" x14ac:dyDescent="0.4">
      <c r="B212" s="172" t="s">
        <v>208</v>
      </c>
      <c r="C212" s="172"/>
      <c r="D212" s="172"/>
      <c r="E212" s="172"/>
      <c r="F212" s="172"/>
      <c r="G212" s="172"/>
      <c r="H212" s="172"/>
      <c r="I212" s="172"/>
      <c r="J212" s="172"/>
    </row>
    <row r="213" spans="2:10" x14ac:dyDescent="0.4">
      <c r="B213" s="176"/>
      <c r="C213" s="176"/>
      <c r="D213" s="176"/>
      <c r="E213" s="176"/>
      <c r="F213" s="176"/>
      <c r="G213" s="176"/>
      <c r="H213" s="176"/>
      <c r="I213" s="176"/>
      <c r="J213" s="176"/>
    </row>
    <row r="214" spans="2:10" ht="15" customHeight="1" x14ac:dyDescent="0.4">
      <c r="B214" s="168" t="s">
        <v>180</v>
      </c>
      <c r="C214" s="168"/>
      <c r="D214" s="168"/>
      <c r="E214" s="168"/>
      <c r="F214" s="168"/>
      <c r="G214" s="168"/>
      <c r="H214" s="168"/>
      <c r="I214" s="168"/>
      <c r="J214" s="168"/>
    </row>
    <row r="215" spans="2:10" ht="27" customHeight="1" x14ac:dyDescent="0.4">
      <c r="B215" s="167" t="s">
        <v>181</v>
      </c>
      <c r="C215" s="167"/>
      <c r="D215" s="167"/>
      <c r="E215" s="167"/>
      <c r="F215" s="167"/>
      <c r="G215" s="167"/>
      <c r="H215" s="167"/>
      <c r="I215" s="167"/>
      <c r="J215" s="167"/>
    </row>
    <row r="216" spans="2:10" x14ac:dyDescent="0.4">
      <c r="B216" s="176"/>
      <c r="C216" s="176"/>
      <c r="D216" s="176"/>
      <c r="E216" s="176"/>
      <c r="F216" s="176"/>
      <c r="G216" s="176"/>
      <c r="H216" s="176"/>
      <c r="I216" s="176"/>
      <c r="J216" s="176"/>
    </row>
    <row r="217" spans="2:10" ht="15.6" x14ac:dyDescent="0.4">
      <c r="B217" s="168" t="s">
        <v>182</v>
      </c>
      <c r="C217" s="168"/>
      <c r="D217" s="168"/>
      <c r="E217" s="168"/>
      <c r="F217" s="168"/>
      <c r="G217" s="168"/>
      <c r="H217" s="168"/>
      <c r="I217" s="168"/>
      <c r="J217" s="168"/>
    </row>
    <row r="218" spans="2:10" ht="68.099999999999994" customHeight="1" x14ac:dyDescent="0.4">
      <c r="B218" s="167" t="s">
        <v>183</v>
      </c>
      <c r="C218" s="167"/>
      <c r="D218" s="167"/>
      <c r="E218" s="167"/>
      <c r="F218" s="167"/>
      <c r="G218" s="167"/>
      <c r="H218" s="167"/>
      <c r="I218" s="167"/>
      <c r="J218" s="167"/>
    </row>
    <row r="219" spans="2:10" x14ac:dyDescent="0.4">
      <c r="B219" s="176"/>
      <c r="C219" s="176"/>
      <c r="D219" s="176"/>
      <c r="E219" s="176"/>
      <c r="F219" s="176"/>
      <c r="G219" s="176"/>
      <c r="H219" s="176"/>
      <c r="I219" s="176"/>
      <c r="J219" s="176"/>
    </row>
    <row r="220" spans="2:10" ht="15" customHeight="1" x14ac:dyDescent="0.4">
      <c r="B220" s="166" t="s">
        <v>184</v>
      </c>
      <c r="C220" s="166"/>
      <c r="D220" s="166"/>
      <c r="E220" s="166"/>
      <c r="F220" s="166"/>
      <c r="G220" s="166"/>
      <c r="H220" s="166"/>
      <c r="I220" s="166"/>
      <c r="J220" s="166"/>
    </row>
    <row r="221" spans="2:10" ht="166.35" customHeight="1" x14ac:dyDescent="0.4">
      <c r="B221" s="172" t="s">
        <v>209</v>
      </c>
      <c r="C221" s="172"/>
      <c r="D221" s="172"/>
      <c r="E221" s="172"/>
      <c r="F221" s="172"/>
      <c r="G221" s="172"/>
      <c r="H221" s="172"/>
      <c r="I221" s="172"/>
      <c r="J221" s="172"/>
    </row>
    <row r="222" spans="2:10" ht="15" customHeight="1" x14ac:dyDescent="0.4">
      <c r="B222" s="168" t="s">
        <v>185</v>
      </c>
      <c r="C222" s="168"/>
      <c r="D222" s="168"/>
      <c r="E222" s="168"/>
      <c r="F222" s="168"/>
      <c r="G222" s="168"/>
      <c r="H222" s="168"/>
      <c r="I222" s="168"/>
      <c r="J222" s="168"/>
    </row>
    <row r="223" spans="2:10" ht="15" customHeight="1" x14ac:dyDescent="0.4">
      <c r="B223" s="168"/>
      <c r="C223" s="168"/>
      <c r="D223" s="168"/>
      <c r="E223" s="168"/>
      <c r="F223" s="168"/>
      <c r="G223" s="168"/>
      <c r="H223" s="168"/>
      <c r="I223" s="168"/>
      <c r="J223" s="168"/>
    </row>
    <row r="224" spans="2:10" x14ac:dyDescent="0.4">
      <c r="B224" s="167" t="s">
        <v>206</v>
      </c>
      <c r="C224" s="167"/>
      <c r="D224" s="167"/>
      <c r="E224" s="167"/>
      <c r="F224" s="167"/>
      <c r="G224" s="167"/>
      <c r="H224" s="167"/>
      <c r="I224" s="167"/>
      <c r="J224" s="167"/>
    </row>
    <row r="225" spans="2:10" ht="15" customHeight="1" x14ac:dyDescent="0.4">
      <c r="B225" s="167"/>
      <c r="C225" s="167"/>
      <c r="D225" s="167"/>
      <c r="E225" s="167"/>
      <c r="F225" s="167"/>
      <c r="G225" s="167"/>
      <c r="H225" s="167"/>
      <c r="I225" s="167"/>
      <c r="J225" s="167"/>
    </row>
    <row r="226" spans="2:10" ht="15" customHeight="1" x14ac:dyDescent="0.4">
      <c r="B226" s="168" t="s">
        <v>186</v>
      </c>
      <c r="C226" s="168"/>
      <c r="D226" s="168"/>
      <c r="E226" s="168"/>
      <c r="F226" s="168"/>
      <c r="G226" s="168"/>
      <c r="H226" s="168"/>
      <c r="I226" s="168"/>
      <c r="J226" s="168"/>
    </row>
    <row r="227" spans="2:10" ht="68.099999999999994" customHeight="1" x14ac:dyDescent="0.4">
      <c r="B227" s="167" t="s">
        <v>207</v>
      </c>
      <c r="C227" s="167"/>
      <c r="D227" s="167"/>
      <c r="E227" s="167"/>
      <c r="F227" s="167"/>
      <c r="G227" s="167"/>
      <c r="H227" s="167"/>
      <c r="I227" s="167"/>
      <c r="J227" s="167"/>
    </row>
    <row r="228" spans="2:10" x14ac:dyDescent="0.4">
      <c r="B228" s="166"/>
      <c r="C228" s="166"/>
      <c r="D228" s="166"/>
      <c r="E228" s="166"/>
      <c r="F228" s="166"/>
      <c r="G228" s="166"/>
      <c r="H228" s="166"/>
      <c r="I228" s="166"/>
      <c r="J228" s="166"/>
    </row>
    <row r="229" spans="2:10" x14ac:dyDescent="0.4">
      <c r="J229" s="40"/>
    </row>
    <row r="230" spans="2:10" ht="51" customHeight="1" x14ac:dyDescent="0.4">
      <c r="B230" s="172"/>
      <c r="C230" s="172"/>
      <c r="D230" s="172"/>
      <c r="E230" s="172"/>
      <c r="F230" s="172"/>
      <c r="G230" s="172"/>
      <c r="H230" s="172"/>
      <c r="I230" s="172"/>
      <c r="J230" s="172"/>
    </row>
    <row r="231" spans="2:10" x14ac:dyDescent="0.4">
      <c r="J231" s="40"/>
    </row>
    <row r="232" spans="2:10" x14ac:dyDescent="0.4">
      <c r="J232" s="40"/>
    </row>
    <row r="233" spans="2:10" x14ac:dyDescent="0.4">
      <c r="J233" s="40"/>
    </row>
    <row r="234" spans="2:10" x14ac:dyDescent="0.4">
      <c r="J234" s="40"/>
    </row>
    <row r="235" spans="2:10" x14ac:dyDescent="0.4">
      <c r="J235" s="40"/>
    </row>
    <row r="236" spans="2:10" x14ac:dyDescent="0.4">
      <c r="J236" s="40"/>
    </row>
    <row r="237" spans="2:10" x14ac:dyDescent="0.4">
      <c r="J237" s="40"/>
    </row>
    <row r="238" spans="2:10" x14ac:dyDescent="0.4">
      <c r="J238" s="40"/>
    </row>
    <row r="239" spans="2:10" x14ac:dyDescent="0.4">
      <c r="J239" s="40"/>
    </row>
    <row r="240" spans="2:10" x14ac:dyDescent="0.4">
      <c r="J240" s="40"/>
    </row>
    <row r="241" spans="10:10" x14ac:dyDescent="0.4">
      <c r="J241" s="40"/>
    </row>
    <row r="242" spans="10:10" x14ac:dyDescent="0.4">
      <c r="J242" s="40"/>
    </row>
    <row r="243" spans="10:10" x14ac:dyDescent="0.4">
      <c r="J243" s="40"/>
    </row>
    <row r="244" spans="10:10" x14ac:dyDescent="0.4">
      <c r="J244" s="40"/>
    </row>
    <row r="245" spans="10:10" x14ac:dyDescent="0.4">
      <c r="J245" s="40"/>
    </row>
    <row r="246" spans="10:10" x14ac:dyDescent="0.4">
      <c r="J246" s="40"/>
    </row>
  </sheetData>
  <mergeCells count="70">
    <mergeCell ref="B50:G50"/>
    <mergeCell ref="C7:F7"/>
    <mergeCell ref="G7:J7"/>
    <mergeCell ref="G13:H13"/>
    <mergeCell ref="I13:J13"/>
    <mergeCell ref="G38:H38"/>
    <mergeCell ref="I38:J38"/>
    <mergeCell ref="I40:J40"/>
    <mergeCell ref="I42:J42"/>
    <mergeCell ref="I43:J43"/>
    <mergeCell ref="B63:G63"/>
    <mergeCell ref="B51:G51"/>
    <mergeCell ref="B52:G52"/>
    <mergeCell ref="B53:G53"/>
    <mergeCell ref="B54:G54"/>
    <mergeCell ref="B55:G55"/>
    <mergeCell ref="B56:G56"/>
    <mergeCell ref="B57:G57"/>
    <mergeCell ref="B60:G60"/>
    <mergeCell ref="B61:G61"/>
    <mergeCell ref="B62:G62"/>
    <mergeCell ref="E180:F180"/>
    <mergeCell ref="B64:G64"/>
    <mergeCell ref="I69:J69"/>
    <mergeCell ref="I70:J70"/>
    <mergeCell ref="E145:F145"/>
    <mergeCell ref="E146:F146"/>
    <mergeCell ref="E147:F147"/>
    <mergeCell ref="E148:F148"/>
    <mergeCell ref="G158:H158"/>
    <mergeCell ref="I158:J158"/>
    <mergeCell ref="I162:I163"/>
    <mergeCell ref="J162:J163"/>
    <mergeCell ref="B182:C182"/>
    <mergeCell ref="D182:E182"/>
    <mergeCell ref="F182:G182"/>
    <mergeCell ref="B184:G184"/>
    <mergeCell ref="B193:G193"/>
    <mergeCell ref="B210:J210"/>
    <mergeCell ref="G195:H195"/>
    <mergeCell ref="I195:J195"/>
    <mergeCell ref="B196:G196"/>
    <mergeCell ref="B228:J228"/>
    <mergeCell ref="B230:J230"/>
    <mergeCell ref="B224:J224"/>
    <mergeCell ref="B212:J212"/>
    <mergeCell ref="B213:J213"/>
    <mergeCell ref="B214:J214"/>
    <mergeCell ref="B215:J215"/>
    <mergeCell ref="B216:J216"/>
    <mergeCell ref="B217:J217"/>
    <mergeCell ref="B218:J218"/>
    <mergeCell ref="B219:J219"/>
    <mergeCell ref="B220:J220"/>
    <mergeCell ref="B221:J221"/>
    <mergeCell ref="B222:J223"/>
    <mergeCell ref="B225:J225"/>
    <mergeCell ref="B226:J226"/>
    <mergeCell ref="B227:J227"/>
    <mergeCell ref="B211:J211"/>
    <mergeCell ref="B197:G197"/>
    <mergeCell ref="B198:G198"/>
    <mergeCell ref="B199:G199"/>
    <mergeCell ref="B201:G201"/>
    <mergeCell ref="B203:D203"/>
    <mergeCell ref="H203:J203"/>
    <mergeCell ref="D204:J204"/>
    <mergeCell ref="D205:J205"/>
    <mergeCell ref="B208:J208"/>
    <mergeCell ref="B209:J209"/>
  </mergeCells>
  <phoneticPr fontId="40" type="noConversion"/>
  <hyperlinks>
    <hyperlink ref="H203" r:id="rId1" xr:uid="{00000000-0004-0000-0000-000000000000}"/>
    <hyperlink ref="D205" r:id="rId2" xr:uid="{00000000-0004-0000-0000-000001000000}"/>
    <hyperlink ref="D204" r:id="rId3" xr:uid="{00000000-0004-0000-0000-000002000000}"/>
    <hyperlink ref="D204:J204" r:id="rId4" display="https://www.santandertotta.pt/pt_PT/Investor-Relations/Emissão-de-Divida/2020.html" xr:uid="{00000000-0004-0000-0000-000003000000}"/>
  </hyperlinks>
  <pageMargins left="0.23622047244094491" right="0.23622047244094491" top="0.74803149606299213" bottom="0.74803149606299213" header="0.31496062992125984" footer="0.31496062992125984"/>
  <pageSetup paperSize="9" scale="51" fitToHeight="0" orientation="portrait" horizontalDpi="1200" verticalDpi="1200" r:id="rId5"/>
  <headerFooter>
    <oddHeader>&amp;L&amp;"Calibri,Regular"&amp;K000000&amp;G&amp;C&amp;"Verdana,Regular"Mortgage Covered Bonds
Investor Report - 31 March 2026
&amp;R&amp;G</oddHeader>
  </headerFooter>
  <rowBreaks count="2" manualBreakCount="2">
    <brk id="99" min="1" max="9" man="1"/>
    <brk id="184" min="1" max="9" man="1"/>
  </rowBreaks>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9"/>
  <sheetViews>
    <sheetView showGridLines="0" workbookViewId="0">
      <selection activeCell="B16" sqref="B16:J16"/>
    </sheetView>
  </sheetViews>
  <sheetFormatPr defaultColWidth="8.88671875" defaultRowHeight="17.399999999999999" x14ac:dyDescent="0.45"/>
  <cols>
    <col min="1" max="1" width="8.88671875" style="157"/>
    <col min="2" max="2" width="196" style="157" customWidth="1"/>
    <col min="3" max="16384" width="8.88671875" style="157"/>
  </cols>
  <sheetData>
    <row r="1" spans="1:10" x14ac:dyDescent="0.45">
      <c r="A1" s="155" t="s">
        <v>176</v>
      </c>
      <c r="B1" s="156"/>
    </row>
    <row r="2" spans="1:10" x14ac:dyDescent="0.45">
      <c r="A2" s="156"/>
      <c r="B2" s="156"/>
    </row>
    <row r="3" spans="1:10" x14ac:dyDescent="0.45">
      <c r="A3" s="158">
        <v>1</v>
      </c>
      <c r="B3" s="159" t="s">
        <v>187</v>
      </c>
    </row>
    <row r="4" spans="1:10" x14ac:dyDescent="0.45">
      <c r="A4" s="158"/>
      <c r="B4" s="167" t="s">
        <v>181</v>
      </c>
      <c r="C4" s="167"/>
      <c r="D4" s="167"/>
      <c r="E4" s="167"/>
      <c r="F4" s="167"/>
      <c r="G4" s="167"/>
      <c r="H4" s="167"/>
      <c r="I4" s="167"/>
      <c r="J4" s="167"/>
    </row>
    <row r="5" spans="1:10" x14ac:dyDescent="0.45">
      <c r="A5" s="158"/>
      <c r="B5" s="156"/>
    </row>
    <row r="6" spans="1:10" x14ac:dyDescent="0.45">
      <c r="A6" s="158">
        <v>2</v>
      </c>
      <c r="B6" s="159" t="s">
        <v>188</v>
      </c>
    </row>
    <row r="7" spans="1:10" ht="24" customHeight="1" x14ac:dyDescent="0.45">
      <c r="A7" s="158"/>
      <c r="B7" s="156" t="s">
        <v>206</v>
      </c>
    </row>
    <row r="8" spans="1:10" x14ac:dyDescent="0.45">
      <c r="A8" s="158"/>
      <c r="B8" s="156"/>
    </row>
    <row r="9" spans="1:10" x14ac:dyDescent="0.45">
      <c r="A9" s="158">
        <v>3</v>
      </c>
      <c r="B9" s="159" t="s">
        <v>189</v>
      </c>
    </row>
    <row r="10" spans="1:10" ht="39" customHeight="1" x14ac:dyDescent="0.45">
      <c r="A10" s="158"/>
      <c r="B10" s="156" t="s">
        <v>190</v>
      </c>
    </row>
    <row r="11" spans="1:10" x14ac:dyDescent="0.45">
      <c r="A11" s="158"/>
      <c r="B11" s="156"/>
    </row>
    <row r="12" spans="1:10" ht="28.5" customHeight="1" x14ac:dyDescent="0.45">
      <c r="A12" s="158">
        <v>4</v>
      </c>
      <c r="B12" s="159" t="s">
        <v>191</v>
      </c>
    </row>
    <row r="13" spans="1:10" ht="43.5" customHeight="1" x14ac:dyDescent="0.45">
      <c r="A13" s="158"/>
      <c r="B13" s="156" t="s">
        <v>178</v>
      </c>
    </row>
    <row r="14" spans="1:10" x14ac:dyDescent="0.45">
      <c r="A14" s="158"/>
      <c r="B14" s="156"/>
    </row>
    <row r="15" spans="1:10" x14ac:dyDescent="0.45">
      <c r="A15" s="158">
        <v>5</v>
      </c>
      <c r="B15" s="159" t="s">
        <v>192</v>
      </c>
    </row>
    <row r="16" spans="1:10" ht="120.6" customHeight="1" x14ac:dyDescent="0.45">
      <c r="A16" s="158"/>
      <c r="B16" s="172" t="s">
        <v>208</v>
      </c>
      <c r="C16" s="172"/>
      <c r="D16" s="172"/>
      <c r="E16" s="172"/>
      <c r="F16" s="172"/>
      <c r="G16" s="172"/>
      <c r="H16" s="172"/>
      <c r="I16" s="172"/>
      <c r="J16" s="172"/>
    </row>
    <row r="17" spans="1:10" x14ac:dyDescent="0.45">
      <c r="A17" s="158"/>
      <c r="B17" s="156"/>
    </row>
    <row r="18" spans="1:10" x14ac:dyDescent="0.45">
      <c r="A18" s="158">
        <v>6</v>
      </c>
      <c r="B18" s="159" t="s">
        <v>193</v>
      </c>
    </row>
    <row r="19" spans="1:10" ht="186.6" customHeight="1" x14ac:dyDescent="0.45">
      <c r="A19" s="158"/>
      <c r="B19" s="201" t="s">
        <v>209</v>
      </c>
      <c r="C19" s="201"/>
      <c r="D19" s="201"/>
      <c r="E19" s="201"/>
      <c r="F19" s="201"/>
      <c r="G19" s="201"/>
      <c r="H19" s="201"/>
      <c r="I19" s="201"/>
      <c r="J19" s="201"/>
    </row>
  </sheetData>
  <mergeCells count="3">
    <mergeCell ref="B19:J19"/>
    <mergeCell ref="B16:J16"/>
    <mergeCell ref="B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Quarterly Report pontual</vt:lpstr>
      <vt:lpstr>Quarterly Report</vt:lpstr>
      <vt:lpstr>Notes</vt:lpstr>
      <vt:lpstr>'Quarterly Report'!Print_Area</vt:lpstr>
      <vt:lpstr>'Quarterly Report pontual'!Print_Area</vt:lpstr>
      <vt:lpstr>'Quarterly Report'!Print_Titles</vt:lpstr>
      <vt:lpstr>'Quarterly Report pontual'!Print_Titles</vt:lpstr>
    </vt:vector>
  </TitlesOfParts>
  <Company>Grupo Santander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Sandra Maria de Almeida Santos</cp:lastModifiedBy>
  <cp:lastPrinted>2026-04-14T10:06:47Z</cp:lastPrinted>
  <dcterms:created xsi:type="dcterms:W3CDTF">2019-10-12T12:22:35Z</dcterms:created>
  <dcterms:modified xsi:type="dcterms:W3CDTF">2026-04-14T10:10:06Z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1b88ec2-a72b-4523-9e84-0458a1764731_Enabled">
    <vt:lpwstr>true</vt:lpwstr>
  </property>
  <property fmtid="{D5CDD505-2E9C-101B-9397-08002B2CF9AE}" pid="5" name="MSIP_Label_41b88ec2-a72b-4523-9e84-0458a1764731_SetDate">
    <vt:lpwstr>2022-04-05T15:55:58Z</vt:lpwstr>
  </property>
  <property fmtid="{D5CDD505-2E9C-101B-9397-08002B2CF9AE}" pid="6" name="MSIP_Label_41b88ec2-a72b-4523-9e84-0458a1764731_Method">
    <vt:lpwstr>Privileged</vt:lpwstr>
  </property>
  <property fmtid="{D5CDD505-2E9C-101B-9397-08002B2CF9AE}" pid="7" name="MSIP_Label_41b88ec2-a72b-4523-9e84-0458a1764731_Name">
    <vt:lpwstr>Public O365</vt:lpwstr>
  </property>
  <property fmtid="{D5CDD505-2E9C-101B-9397-08002B2CF9AE}" pid="8" name="MSIP_Label_41b88ec2-a72b-4523-9e84-0458a1764731_SiteId">
    <vt:lpwstr>35595a02-4d6d-44ac-99e1-f9ab4cd872db</vt:lpwstr>
  </property>
  <property fmtid="{D5CDD505-2E9C-101B-9397-08002B2CF9AE}" pid="9" name="MSIP_Label_41b88ec2-a72b-4523-9e84-0458a1764731_ActionId">
    <vt:lpwstr>e9e7ff72-7d9d-4796-b954-b02c1821886f</vt:lpwstr>
  </property>
  <property fmtid="{D5CDD505-2E9C-101B-9397-08002B2CF9AE}" pid="10" name="MSIP_Label_41b88ec2-a72b-4523-9e84-0458a1764731_ContentBits">
    <vt:lpwstr>0</vt:lpwstr>
  </property>
</Properties>
</file>