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tabRatio="809"/>
  </bookViews>
  <sheets>
    <sheet name="Índice" sheetId="103" r:id="rId1"/>
    <sheet name="1" sheetId="19" r:id="rId2"/>
    <sheet name="2" sheetId="20" r:id="rId3"/>
    <sheet name="3" sheetId="1" r:id="rId4"/>
    <sheet name="4" sheetId="2" r:id="rId5"/>
    <sheet name="5" sheetId="23" r:id="rId6"/>
    <sheet name="6" sheetId="24" r:id="rId7"/>
    <sheet name="7" sheetId="70" r:id="rId8"/>
    <sheet name="8" sheetId="71" r:id="rId9"/>
    <sheet name="9" sheetId="72" r:id="rId10"/>
    <sheet name="10" sheetId="74" r:id="rId11"/>
    <sheet name="11" sheetId="77" r:id="rId12"/>
    <sheet name="12" sheetId="38" r:id="rId13"/>
    <sheet name="13" sheetId="40" r:id="rId14"/>
    <sheet name="14" sheetId="52" r:id="rId15"/>
    <sheet name="15" sheetId="55" r:id="rId16"/>
    <sheet name="16" sheetId="56" r:id="rId17"/>
    <sheet name="17" sheetId="61" r:id="rId18"/>
    <sheet name="18" sheetId="140" r:id="rId19"/>
    <sheet name="19" sheetId="141" r:id="rId20"/>
    <sheet name="20" sheetId="144" r:id="rId21"/>
    <sheet name="21" sheetId="80" r:id="rId22"/>
    <sheet name="22" sheetId="82" r:id="rId23"/>
    <sheet name="23" sheetId="83" r:id="rId24"/>
    <sheet name="24" sheetId="42" r:id="rId25"/>
    <sheet name="25" sheetId="46" r:id="rId26"/>
    <sheet name="26" sheetId="48" r:id="rId27"/>
    <sheet name="27" sheetId="148" r:id="rId28"/>
    <sheet name="28" sheetId="26" r:id="rId29"/>
    <sheet name="29" sheetId="27" r:id="rId30"/>
    <sheet name="30" sheetId="28" r:id="rId31"/>
    <sheet name="31" sheetId="32" r:id="rId32"/>
    <sheet name="32" sheetId="34" r:id="rId33"/>
    <sheet name="33" sheetId="150" r:id="rId34"/>
    <sheet name="34" sheetId="108" r:id="rId35"/>
    <sheet name="35" sheetId="109" r:id="rId36"/>
  </sheets>
  <definedNames>
    <definedName name="_xlnm._FilterDatabase" localSheetId="0" hidden="1">Índice!$B$5:$F$41</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"03/14/2016 09:05:37"</definedName>
    <definedName name="IQ_QTD" hidden="1">750000</definedName>
    <definedName name="IQ_TODAY" hidden="1">0</definedName>
    <definedName name="IQ_YTDMONTH" hidden="1">130000</definedName>
    <definedName name="TRNR_5cc1995c6b1841c191dff95400c25a5f_123_1" localSheetId="33" hidden="1">#REF!</definedName>
    <definedName name="TRNR_5cc1995c6b1841c191dff95400c25a5f_123_1" hidden="1">#REF!</definedName>
    <definedName name="TRNR_8c384ad4934f4b269980f3c3194c1461_37_1" localSheetId="33" hidden="1">#REF!</definedName>
    <definedName name="TRNR_8c384ad4934f4b269980f3c3194c1461_37_1" hidden="1">#REF!</definedName>
    <definedName name="TRNR_f6ed9ba0ccd54407905b765622a1c5f4_363_1" localSheetId="33" hidden="1">#REF!</definedName>
    <definedName name="TRNR_f6ed9ba0ccd54407905b765622a1c5f4_363_1" hidden="1">#REF!</definedName>
    <definedName name="xxx" localSheetId="33" hidden="1">#REF!</definedName>
    <definedName name="xxx" hidden="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 l="1"/>
  <c r="G30" i="2"/>
  <c r="F30" i="2"/>
  <c r="E30" i="2"/>
  <c r="D30" i="2"/>
  <c r="H50" i="2" l="1"/>
  <c r="D50" i="2"/>
  <c r="G50" i="2"/>
  <c r="F50" i="2"/>
  <c r="E50" i="2"/>
  <c r="H45" i="2"/>
  <c r="H46" i="2" s="1"/>
  <c r="D45" i="2"/>
  <c r="E45" i="2"/>
  <c r="G45" i="2"/>
  <c r="G46" i="2" s="1"/>
  <c r="F45" i="2"/>
  <c r="E46" i="2"/>
  <c r="D46" i="2"/>
  <c r="F46" i="2" l="1"/>
  <c r="L9" i="148"/>
  <c r="L15" i="148" s="1"/>
  <c r="K9" i="148"/>
  <c r="K15" i="148" s="1"/>
  <c r="J9" i="148"/>
  <c r="J15" i="148" s="1"/>
  <c r="G9" i="148"/>
  <c r="O9" i="148"/>
  <c r="O15" i="148" s="1"/>
  <c r="N9" i="148"/>
  <c r="N15" i="148" s="1"/>
  <c r="F9" i="148"/>
  <c r="F15" i="148" s="1"/>
  <c r="E9" i="148"/>
  <c r="E15" i="148" s="1"/>
  <c r="D9" i="148"/>
  <c r="D15" i="148" s="1"/>
  <c r="F14" i="48"/>
  <c r="E14" i="48"/>
  <c r="F8" i="48"/>
  <c r="E8" i="48"/>
  <c r="I28" i="46"/>
  <c r="D28" i="46"/>
  <c r="G28" i="46"/>
  <c r="E28" i="46"/>
  <c r="J8" i="42"/>
  <c r="K8" i="42"/>
  <c r="K17" i="42" s="1"/>
  <c r="I8" i="42"/>
  <c r="I17" i="42" s="1"/>
  <c r="H8" i="42"/>
  <c r="H17" i="42" s="1"/>
  <c r="G8" i="42"/>
  <c r="G17" i="42" s="1"/>
  <c r="F8" i="42"/>
  <c r="F17" i="42" s="1"/>
  <c r="E8" i="42"/>
  <c r="D8" i="42"/>
  <c r="D17" i="42" s="1"/>
  <c r="E17" i="42"/>
  <c r="E11" i="52"/>
  <c r="D12" i="52" s="1"/>
  <c r="E9" i="52"/>
  <c r="G10" i="52"/>
  <c r="F10" i="52"/>
  <c r="M29" i="38"/>
  <c r="G29" i="38"/>
  <c r="R23" i="38"/>
  <c r="M28" i="38"/>
  <c r="J28" i="38"/>
  <c r="G28" i="38"/>
  <c r="M27" i="38"/>
  <c r="J27" i="38"/>
  <c r="G27" i="38"/>
  <c r="D27" i="38"/>
  <c r="M26" i="38"/>
  <c r="G26" i="38"/>
  <c r="M25" i="38"/>
  <c r="J25" i="38"/>
  <c r="G25" i="38"/>
  <c r="Q23" i="38"/>
  <c r="M24" i="38"/>
  <c r="J24" i="38"/>
  <c r="I23" i="38"/>
  <c r="D24" i="38"/>
  <c r="P23" i="38"/>
  <c r="N23" i="38"/>
  <c r="H23" i="38"/>
  <c r="M22" i="38"/>
  <c r="J22" i="38"/>
  <c r="G22" i="38"/>
  <c r="D22" i="38"/>
  <c r="M21" i="38"/>
  <c r="G21" i="38"/>
  <c r="M20" i="38"/>
  <c r="L17" i="38"/>
  <c r="J20" i="38"/>
  <c r="G20" i="38"/>
  <c r="D20" i="38"/>
  <c r="M19" i="38"/>
  <c r="J19" i="38"/>
  <c r="G19" i="38"/>
  <c r="D19" i="38"/>
  <c r="R17" i="38"/>
  <c r="Q17" i="38"/>
  <c r="M18" i="38"/>
  <c r="J18" i="38"/>
  <c r="G18" i="38"/>
  <c r="D18" i="38"/>
  <c r="P17" i="38"/>
  <c r="N17" i="38"/>
  <c r="H17" i="38"/>
  <c r="M16" i="38"/>
  <c r="G16" i="38"/>
  <c r="D16" i="38"/>
  <c r="M15" i="38"/>
  <c r="J15" i="38"/>
  <c r="G15" i="38"/>
  <c r="M14" i="38"/>
  <c r="G14" i="38"/>
  <c r="D14" i="38"/>
  <c r="M13" i="38"/>
  <c r="J13" i="38"/>
  <c r="G13" i="38"/>
  <c r="D13" i="38"/>
  <c r="M12" i="38"/>
  <c r="G12" i="38"/>
  <c r="F9" i="38"/>
  <c r="M11" i="38"/>
  <c r="J11" i="38"/>
  <c r="G11" i="38"/>
  <c r="D11" i="38"/>
  <c r="O9" i="38"/>
  <c r="J10" i="38"/>
  <c r="G10" i="38"/>
  <c r="D10" i="38"/>
  <c r="Q9" i="38"/>
  <c r="N9" i="38"/>
  <c r="H9" i="38"/>
  <c r="M8" i="38"/>
  <c r="D8" i="38"/>
  <c r="D77" i="20"/>
  <c r="D79" i="20" s="1"/>
  <c r="D47" i="20"/>
  <c r="D17" i="38" l="1"/>
  <c r="J17" i="42"/>
  <c r="J8" i="38"/>
  <c r="J14" i="38"/>
  <c r="E17" i="38"/>
  <c r="D21" i="38"/>
  <c r="G24" i="38"/>
  <c r="G23" i="38" s="1"/>
  <c r="H9" i="148"/>
  <c r="H15" i="148" s="1"/>
  <c r="I9" i="148"/>
  <c r="I15" i="148" s="1"/>
  <c r="J12" i="38"/>
  <c r="K17" i="38"/>
  <c r="J26" i="38"/>
  <c r="D29" i="38"/>
  <c r="D15" i="38"/>
  <c r="J21" i="38"/>
  <c r="J17" i="38" s="1"/>
  <c r="K23" i="38"/>
  <c r="D25" i="38"/>
  <c r="F28" i="46"/>
  <c r="H28" i="46"/>
  <c r="H30" i="38"/>
  <c r="R9" i="38"/>
  <c r="R30" i="38" s="1"/>
  <c r="P9" i="38"/>
  <c r="P30" i="38" s="1"/>
  <c r="F23" i="38"/>
  <c r="L23" i="38"/>
  <c r="I9" i="38"/>
  <c r="L9" i="38"/>
  <c r="J16" i="38"/>
  <c r="O17" i="38"/>
  <c r="M9" i="148"/>
  <c r="M15" i="148" s="1"/>
  <c r="N30" i="38"/>
  <c r="D12" i="38"/>
  <c r="D9" i="38" s="1"/>
  <c r="F17" i="38"/>
  <c r="F30" i="38" s="1"/>
  <c r="G17" i="38"/>
  <c r="D26" i="38"/>
  <c r="D28" i="38"/>
  <c r="J29" i="38"/>
  <c r="G15" i="148"/>
  <c r="E8" i="52"/>
  <c r="E12" i="52"/>
  <c r="D7" i="40"/>
  <c r="D10" i="40" s="1"/>
  <c r="Q30" i="38"/>
  <c r="M23" i="38"/>
  <c r="G9" i="38"/>
  <c r="M17" i="38"/>
  <c r="G8" i="38"/>
  <c r="K9" i="38"/>
  <c r="E9" i="38"/>
  <c r="M10" i="38"/>
  <c r="M9" i="38" s="1"/>
  <c r="I17" i="38"/>
  <c r="E23" i="38"/>
  <c r="O23" i="38"/>
  <c r="D51" i="20"/>
  <c r="D67" i="20" s="1"/>
  <c r="D80" i="20" s="1"/>
  <c r="E42" i="1"/>
  <c r="D42" i="1"/>
  <c r="F42" i="1" s="1"/>
  <c r="F37" i="1"/>
  <c r="F36" i="1"/>
  <c r="F35" i="1"/>
  <c r="F34" i="1"/>
  <c r="F33" i="1"/>
  <c r="F32" i="1"/>
  <c r="F31" i="1"/>
  <c r="F30" i="1"/>
  <c r="F29" i="1"/>
  <c r="F28" i="1"/>
  <c r="F27" i="1"/>
  <c r="F26" i="1"/>
  <c r="F24" i="1"/>
  <c r="F23" i="1"/>
  <c r="D17" i="1"/>
  <c r="F17" i="1" s="1"/>
  <c r="F16" i="1"/>
  <c r="F15" i="1"/>
  <c r="F14" i="1"/>
  <c r="F13" i="1"/>
  <c r="F12" i="1"/>
  <c r="F11" i="1"/>
  <c r="F10" i="1"/>
  <c r="F9" i="1"/>
  <c r="F8" i="1"/>
  <c r="F7" i="1"/>
  <c r="F6" i="1"/>
  <c r="F5" i="1"/>
  <c r="I30" i="38" l="1"/>
  <c r="L30" i="38"/>
  <c r="E30" i="38"/>
  <c r="M30" i="38"/>
  <c r="J9" i="38"/>
  <c r="D23" i="38"/>
  <c r="D30" i="38" s="1"/>
  <c r="O30" i="38"/>
  <c r="J23" i="38"/>
  <c r="K30" i="38"/>
  <c r="E10" i="52"/>
  <c r="D10" i="52"/>
  <c r="G30" i="38"/>
  <c r="D40" i="109"/>
  <c r="D26" i="109"/>
  <c r="D20" i="109"/>
  <c r="D19" i="109"/>
  <c r="D18" i="109"/>
  <c r="D17" i="109"/>
  <c r="D12" i="109"/>
  <c r="D14" i="109" s="1"/>
  <c r="D25" i="109" s="1"/>
  <c r="D34" i="109" s="1"/>
  <c r="D41" i="109" s="1"/>
  <c r="F18" i="108"/>
  <c r="E18" i="108"/>
  <c r="D18" i="108"/>
  <c r="C18" i="108"/>
  <c r="F20" i="108"/>
  <c r="E20" i="108"/>
  <c r="D20" i="108"/>
  <c r="C20" i="108"/>
  <c r="F5" i="108"/>
  <c r="E5" i="108"/>
  <c r="D8" i="28"/>
  <c r="D6" i="28" s="1"/>
  <c r="E71" i="27"/>
  <c r="E68" i="27"/>
  <c r="E70" i="27" s="1"/>
  <c r="E62" i="27"/>
  <c r="D62" i="27"/>
  <c r="E56" i="27"/>
  <c r="E55" i="27"/>
  <c r="D50" i="27"/>
  <c r="D36" i="27"/>
  <c r="E33" i="27"/>
  <c r="D33" i="27"/>
  <c r="E25" i="27"/>
  <c r="D25" i="27"/>
  <c r="E13" i="27"/>
  <c r="D13" i="27"/>
  <c r="D19" i="26"/>
  <c r="T19" i="83"/>
  <c r="S19" i="83"/>
  <c r="R19" i="83"/>
  <c r="Q19" i="83"/>
  <c r="P18" i="83"/>
  <c r="T18" i="83" s="1"/>
  <c r="O18" i="83"/>
  <c r="S18" i="83" s="1"/>
  <c r="N18" i="83"/>
  <c r="R18" i="83" s="1"/>
  <c r="M18" i="83"/>
  <c r="Q18" i="83" s="1"/>
  <c r="L18" i="83"/>
  <c r="K18" i="83"/>
  <c r="J18" i="83"/>
  <c r="I18" i="83"/>
  <c r="H18" i="83"/>
  <c r="G18" i="83"/>
  <c r="F18" i="83"/>
  <c r="E18" i="83"/>
  <c r="D18" i="83"/>
  <c r="T17" i="83"/>
  <c r="S17" i="83"/>
  <c r="R17" i="83"/>
  <c r="Q17" i="83"/>
  <c r="T16" i="83"/>
  <c r="S16" i="83"/>
  <c r="R16" i="83"/>
  <c r="Q16" i="83"/>
  <c r="T15" i="83"/>
  <c r="S15" i="83"/>
  <c r="R15" i="83"/>
  <c r="Q15" i="83"/>
  <c r="T14" i="83"/>
  <c r="S14" i="83"/>
  <c r="R14" i="83"/>
  <c r="Q14" i="83"/>
  <c r="T13" i="83"/>
  <c r="S13" i="83"/>
  <c r="R13" i="83"/>
  <c r="Q13" i="83"/>
  <c r="T12" i="83"/>
  <c r="S12" i="83"/>
  <c r="R12" i="83"/>
  <c r="Q12" i="83"/>
  <c r="T11" i="83"/>
  <c r="S11" i="83"/>
  <c r="R11" i="83"/>
  <c r="Q11" i="83"/>
  <c r="T10" i="83"/>
  <c r="S10" i="83"/>
  <c r="R10" i="83"/>
  <c r="Q10" i="83"/>
  <c r="T9" i="83"/>
  <c r="S9" i="83"/>
  <c r="R9" i="83"/>
  <c r="Q9" i="83"/>
  <c r="T8" i="83"/>
  <c r="S8" i="83"/>
  <c r="R8" i="83"/>
  <c r="Q8" i="83"/>
  <c r="T7" i="83"/>
  <c r="S7" i="83"/>
  <c r="R7" i="83"/>
  <c r="Q7" i="83"/>
  <c r="T19" i="82"/>
  <c r="S19" i="82"/>
  <c r="R19" i="82"/>
  <c r="Q19" i="82"/>
  <c r="Q18" i="82"/>
  <c r="P18" i="82"/>
  <c r="T18" i="82" s="1"/>
  <c r="O18" i="82"/>
  <c r="S18" i="82" s="1"/>
  <c r="N18" i="82"/>
  <c r="R18" i="82" s="1"/>
  <c r="M18" i="82"/>
  <c r="L18" i="82"/>
  <c r="K18" i="82"/>
  <c r="J18" i="82"/>
  <c r="I18" i="82"/>
  <c r="H18" i="82"/>
  <c r="G18" i="82"/>
  <c r="F18" i="82"/>
  <c r="E18" i="82"/>
  <c r="D18" i="82"/>
  <c r="T17" i="82"/>
  <c r="S17" i="82"/>
  <c r="R17" i="82"/>
  <c r="Q17" i="82"/>
  <c r="T16" i="82"/>
  <c r="S16" i="82"/>
  <c r="R16" i="82"/>
  <c r="Q16" i="82"/>
  <c r="T15" i="82"/>
  <c r="S15" i="82"/>
  <c r="R15" i="82"/>
  <c r="Q15" i="82"/>
  <c r="T14" i="82"/>
  <c r="S14" i="82"/>
  <c r="R14" i="82"/>
  <c r="Q14" i="82"/>
  <c r="T13" i="82"/>
  <c r="S13" i="82"/>
  <c r="R13" i="82"/>
  <c r="Q13" i="82"/>
  <c r="T12" i="82"/>
  <c r="S12" i="82"/>
  <c r="R12" i="82"/>
  <c r="Q12" i="82"/>
  <c r="T11" i="82"/>
  <c r="S11" i="82"/>
  <c r="R11" i="82"/>
  <c r="Q11" i="82"/>
  <c r="T10" i="82"/>
  <c r="S10" i="82"/>
  <c r="R10" i="82"/>
  <c r="Q10" i="82"/>
  <c r="T9" i="82"/>
  <c r="S9" i="82"/>
  <c r="R9" i="82"/>
  <c r="Q9" i="82"/>
  <c r="T8" i="82"/>
  <c r="S8" i="82"/>
  <c r="R8" i="82"/>
  <c r="Q8" i="82"/>
  <c r="T7" i="82"/>
  <c r="S7" i="82"/>
  <c r="R7" i="82"/>
  <c r="Q7" i="82"/>
  <c r="R20" i="80"/>
  <c r="N20" i="80"/>
  <c r="N15" i="80" s="1"/>
  <c r="J20" i="80"/>
  <c r="R19" i="80"/>
  <c r="N19" i="80"/>
  <c r="J19" i="80"/>
  <c r="R18" i="80"/>
  <c r="N18" i="80"/>
  <c r="J18" i="80"/>
  <c r="R17" i="80"/>
  <c r="N17" i="80"/>
  <c r="J17" i="80"/>
  <c r="R16" i="80"/>
  <c r="N16" i="80"/>
  <c r="J16" i="80"/>
  <c r="Q15" i="80"/>
  <c r="P15" i="80"/>
  <c r="O15" i="80"/>
  <c r="M15" i="80"/>
  <c r="L15" i="80"/>
  <c r="K15" i="80"/>
  <c r="I15" i="80"/>
  <c r="H15" i="80"/>
  <c r="G15" i="80"/>
  <c r="F15" i="80"/>
  <c r="E15" i="80"/>
  <c r="D15" i="80"/>
  <c r="R14" i="80"/>
  <c r="N14" i="80"/>
  <c r="J14" i="80"/>
  <c r="R13" i="80"/>
  <c r="N13" i="80"/>
  <c r="J13" i="80"/>
  <c r="J10" i="80" s="1"/>
  <c r="R12" i="80"/>
  <c r="R10" i="80" s="1"/>
  <c r="N12" i="80"/>
  <c r="J12" i="80"/>
  <c r="R11" i="80"/>
  <c r="N11" i="80"/>
  <c r="N10" i="80" s="1"/>
  <c r="J11" i="80"/>
  <c r="Q10" i="80"/>
  <c r="P10" i="80"/>
  <c r="O10" i="80"/>
  <c r="M10" i="80"/>
  <c r="L10" i="80"/>
  <c r="K10" i="80"/>
  <c r="I10" i="80"/>
  <c r="H10" i="80"/>
  <c r="G10" i="80"/>
  <c r="F10" i="80"/>
  <c r="E10" i="80"/>
  <c r="D10" i="80"/>
  <c r="R9" i="80"/>
  <c r="N9" i="80"/>
  <c r="J9" i="80"/>
  <c r="I29" i="144"/>
  <c r="H29" i="144"/>
  <c r="G29" i="144"/>
  <c r="D29" i="144"/>
  <c r="I19" i="144"/>
  <c r="H19" i="144"/>
  <c r="G19" i="144"/>
  <c r="E19" i="144"/>
  <c r="D19" i="144"/>
  <c r="I18" i="144"/>
  <c r="H18" i="144"/>
  <c r="G18" i="144"/>
  <c r="E18" i="144"/>
  <c r="D18" i="144"/>
  <c r="D14" i="141"/>
  <c r="Q36" i="140"/>
  <c r="Q40" i="140" s="1"/>
  <c r="P36" i="140"/>
  <c r="P40" i="140" s="1"/>
  <c r="F36" i="140"/>
  <c r="D36" i="140"/>
  <c r="D40" i="140" s="1"/>
  <c r="Q16" i="140"/>
  <c r="P16" i="140"/>
  <c r="F16" i="140"/>
  <c r="D16" i="140"/>
  <c r="Q12" i="140"/>
  <c r="P12" i="140"/>
  <c r="F12" i="140"/>
  <c r="D12" i="140"/>
  <c r="D22" i="140" s="1"/>
  <c r="E17" i="61"/>
  <c r="E11" i="61" s="1"/>
  <c r="E23" i="61" s="1"/>
  <c r="D17" i="61"/>
  <c r="D11" i="61" s="1"/>
  <c r="E5" i="61"/>
  <c r="D5" i="61"/>
  <c r="R23" i="56"/>
  <c r="Q23" i="56"/>
  <c r="P23" i="56"/>
  <c r="O23" i="56"/>
  <c r="N23" i="56"/>
  <c r="M23" i="56"/>
  <c r="L23" i="56"/>
  <c r="K23" i="56"/>
  <c r="J23" i="56"/>
  <c r="I23" i="56"/>
  <c r="H23" i="56"/>
  <c r="G23" i="56"/>
  <c r="F23" i="56"/>
  <c r="E23" i="56"/>
  <c r="D23" i="56"/>
  <c r="S22" i="56"/>
  <c r="S21" i="56"/>
  <c r="T21" i="56" s="1"/>
  <c r="S20" i="56"/>
  <c r="T20" i="56" s="1"/>
  <c r="S19" i="56"/>
  <c r="T19" i="56" s="1"/>
  <c r="S18" i="56"/>
  <c r="T18" i="56" s="1"/>
  <c r="S17" i="56"/>
  <c r="T17" i="56" s="1"/>
  <c r="S16" i="56"/>
  <c r="T16" i="56" s="1"/>
  <c r="S15" i="56"/>
  <c r="T15" i="56" s="1"/>
  <c r="S14" i="56"/>
  <c r="T14" i="56" s="1"/>
  <c r="S13" i="56"/>
  <c r="S12" i="56"/>
  <c r="T12" i="56" s="1"/>
  <c r="S11" i="56"/>
  <c r="T11" i="56" s="1"/>
  <c r="T10" i="56"/>
  <c r="S10" i="56"/>
  <c r="S9" i="56"/>
  <c r="T9" i="56" s="1"/>
  <c r="S8" i="56"/>
  <c r="T8" i="56" s="1"/>
  <c r="S7" i="56"/>
  <c r="T7" i="56" s="1"/>
  <c r="H23" i="55"/>
  <c r="I23" i="55" s="1"/>
  <c r="G23" i="55"/>
  <c r="F23" i="55"/>
  <c r="E23" i="55"/>
  <c r="D23" i="55"/>
  <c r="I22" i="55"/>
  <c r="I21" i="55"/>
  <c r="I20" i="55"/>
  <c r="I19" i="55"/>
  <c r="I18" i="55"/>
  <c r="I17" i="55"/>
  <c r="I16" i="55"/>
  <c r="I15" i="55"/>
  <c r="I14" i="55"/>
  <c r="I13" i="55"/>
  <c r="I12" i="55"/>
  <c r="I11" i="55"/>
  <c r="I10" i="55"/>
  <c r="I9" i="55"/>
  <c r="I8" i="55"/>
  <c r="I7" i="55"/>
  <c r="K16" i="74"/>
  <c r="J16" i="74"/>
  <c r="I16" i="74"/>
  <c r="H16" i="74"/>
  <c r="G16" i="74"/>
  <c r="F16" i="74"/>
  <c r="E16" i="74"/>
  <c r="D16" i="74"/>
  <c r="O18" i="72"/>
  <c r="N17" i="72"/>
  <c r="M17" i="72"/>
  <c r="L17" i="72"/>
  <c r="K17" i="72"/>
  <c r="J17" i="72"/>
  <c r="I17" i="72"/>
  <c r="H17" i="72"/>
  <c r="G17" i="72"/>
  <c r="F17" i="72"/>
  <c r="E17" i="72"/>
  <c r="D17" i="72"/>
  <c r="O16" i="72"/>
  <c r="O15" i="72"/>
  <c r="O14" i="72"/>
  <c r="O13" i="72"/>
  <c r="O12" i="72"/>
  <c r="O11" i="72"/>
  <c r="O10" i="72"/>
  <c r="O9" i="72"/>
  <c r="O8" i="72"/>
  <c r="E11" i="71"/>
  <c r="D11" i="71"/>
  <c r="K16" i="70"/>
  <c r="J16" i="70"/>
  <c r="I16" i="70"/>
  <c r="H16" i="70"/>
  <c r="D6" i="24"/>
  <c r="N27" i="23"/>
  <c r="O27" i="23" s="1"/>
  <c r="I27" i="23"/>
  <c r="M25" i="23"/>
  <c r="L25" i="23"/>
  <c r="K25" i="23"/>
  <c r="J25" i="23"/>
  <c r="H25" i="23"/>
  <c r="G25" i="23"/>
  <c r="F25" i="23"/>
  <c r="E25" i="23"/>
  <c r="D25" i="23"/>
  <c r="N24" i="23"/>
  <c r="O24" i="23" s="1"/>
  <c r="I24" i="23"/>
  <c r="N23" i="23"/>
  <c r="O23" i="23" s="1"/>
  <c r="I23" i="23"/>
  <c r="N22" i="23"/>
  <c r="O22" i="23" s="1"/>
  <c r="I22" i="23"/>
  <c r="N21" i="23"/>
  <c r="O21" i="23" s="1"/>
  <c r="I21" i="23"/>
  <c r="N20" i="23"/>
  <c r="O20" i="23" s="1"/>
  <c r="I20" i="23"/>
  <c r="N19" i="23"/>
  <c r="O19" i="23" s="1"/>
  <c r="I19" i="23"/>
  <c r="N18" i="23"/>
  <c r="O18" i="23" s="1"/>
  <c r="I18" i="23"/>
  <c r="N17" i="23"/>
  <c r="O17" i="23" s="1"/>
  <c r="I17" i="23"/>
  <c r="N16" i="23"/>
  <c r="O16" i="23" s="1"/>
  <c r="I16" i="23"/>
  <c r="N15" i="23"/>
  <c r="O15" i="23" s="1"/>
  <c r="I15" i="23"/>
  <c r="N14" i="23"/>
  <c r="O14" i="23" s="1"/>
  <c r="I14" i="23"/>
  <c r="N13" i="23"/>
  <c r="O13" i="23" s="1"/>
  <c r="I13" i="23"/>
  <c r="N12" i="23"/>
  <c r="O12" i="23" s="1"/>
  <c r="I12" i="23"/>
  <c r="N11" i="23"/>
  <c r="O11" i="23" s="1"/>
  <c r="I11" i="23"/>
  <c r="N10" i="23"/>
  <c r="O10" i="23" s="1"/>
  <c r="I10" i="23"/>
  <c r="N9" i="23"/>
  <c r="O9" i="23" s="1"/>
  <c r="I9" i="23"/>
  <c r="I25" i="23" s="1"/>
  <c r="D84" i="19"/>
  <c r="D74" i="19"/>
  <c r="D63" i="19"/>
  <c r="D54" i="19"/>
  <c r="D43" i="19"/>
  <c r="D13" i="19"/>
  <c r="D53" i="27" l="1"/>
  <c r="D55" i="27" s="1"/>
  <c r="R15" i="80"/>
  <c r="J15" i="80"/>
  <c r="Q22" i="140"/>
  <c r="P22" i="140"/>
  <c r="D23" i="61"/>
  <c r="S23" i="56"/>
  <c r="O17" i="72"/>
  <c r="D44" i="19"/>
  <c r="D65" i="19" s="1"/>
  <c r="J30" i="38"/>
  <c r="C19" i="108"/>
  <c r="D19" i="108"/>
  <c r="E19" i="108"/>
  <c r="F19" i="108"/>
  <c r="D71" i="27"/>
  <c r="T23" i="56"/>
  <c r="N25" i="23"/>
  <c r="O25" i="23" s="1"/>
  <c r="D85" i="19"/>
  <c r="D68" i="27" l="1"/>
  <c r="D70" i="27" s="1"/>
  <c r="D56" i="27"/>
  <c r="D86" i="19"/>
  <c r="F11" i="150" l="1"/>
  <c r="F36" i="34"/>
  <c r="E36" i="34"/>
  <c r="H36" i="34"/>
  <c r="H43" i="34" s="1"/>
  <c r="F27" i="34"/>
  <c r="H27" i="34"/>
  <c r="G27" i="34"/>
  <c r="E27" i="34"/>
  <c r="H19" i="34"/>
  <c r="E19" i="34"/>
  <c r="G19" i="34"/>
  <c r="F19" i="34"/>
  <c r="H15" i="34"/>
  <c r="E15" i="34"/>
  <c r="G15" i="34"/>
  <c r="F15" i="34"/>
  <c r="G12" i="34"/>
  <c r="F12" i="34"/>
  <c r="H12" i="34"/>
  <c r="E12" i="34"/>
  <c r="F9" i="34"/>
  <c r="E9" i="34"/>
  <c r="H9" i="34"/>
  <c r="G9" i="34"/>
  <c r="D9" i="34"/>
  <c r="J45" i="32"/>
  <c r="K35" i="32"/>
  <c r="K40" i="32" s="1"/>
  <c r="J35" i="32"/>
  <c r="J40" i="32" s="1"/>
  <c r="I35" i="32"/>
  <c r="I40" i="32" s="1"/>
  <c r="H35" i="32"/>
  <c r="H40" i="32" s="1"/>
  <c r="G35" i="32"/>
  <c r="G40" i="32" s="1"/>
  <c r="F35" i="32"/>
  <c r="F40" i="32" s="1"/>
  <c r="E35" i="32"/>
  <c r="E40" i="32" s="1"/>
  <c r="D35" i="32"/>
  <c r="D40" i="32" s="1"/>
  <c r="E20" i="32"/>
  <c r="K20" i="32"/>
  <c r="J20" i="32"/>
  <c r="I20" i="32"/>
  <c r="H20" i="32"/>
  <c r="G20" i="32"/>
  <c r="F20" i="32"/>
  <c r="D20" i="32"/>
  <c r="H12" i="32"/>
  <c r="H26" i="32" s="1"/>
  <c r="H44" i="32" s="1"/>
  <c r="K12" i="32"/>
  <c r="K26" i="32" s="1"/>
  <c r="K44" i="32" s="1"/>
  <c r="J12" i="32"/>
  <c r="J26" i="32" s="1"/>
  <c r="J44" i="32" s="1"/>
  <c r="I12" i="32"/>
  <c r="I26" i="32" s="1"/>
  <c r="I44" i="32" s="1"/>
  <c r="D10" i="32"/>
  <c r="G36" i="34" l="1"/>
  <c r="H22" i="34"/>
  <c r="H44" i="34" s="1"/>
  <c r="H45" i="32"/>
  <c r="I45" i="32"/>
  <c r="K45" i="32"/>
  <c r="I22" i="34" l="1"/>
  <c r="H33" i="2" l="1"/>
  <c r="G33" i="2"/>
  <c r="F33" i="2"/>
  <c r="E33" i="2"/>
  <c r="D33" i="2"/>
  <c r="E29" i="2"/>
  <c r="D29" i="2"/>
  <c r="H28" i="2"/>
  <c r="H29" i="2" s="1"/>
  <c r="G28" i="2"/>
  <c r="G29" i="2" s="1"/>
  <c r="F28" i="2"/>
  <c r="F29" i="2" s="1"/>
  <c r="E28" i="2"/>
  <c r="D28" i="2"/>
  <c r="H19" i="2"/>
  <c r="G19" i="2"/>
  <c r="F19" i="2"/>
  <c r="E19" i="2"/>
  <c r="H18" i="2"/>
  <c r="G18" i="2"/>
  <c r="F18" i="2"/>
  <c r="E18" i="2"/>
  <c r="D19" i="2"/>
  <c r="D18" i="2"/>
  <c r="H15" i="2"/>
  <c r="G15" i="2"/>
  <c r="F15" i="2"/>
  <c r="E15" i="2"/>
  <c r="H14" i="2"/>
  <c r="G14" i="2"/>
  <c r="F14" i="2"/>
  <c r="E14" i="2"/>
  <c r="H13" i="2"/>
  <c r="G13" i="2"/>
  <c r="F13" i="2"/>
  <c r="E13" i="2"/>
  <c r="D15" i="2"/>
  <c r="D14" i="2"/>
  <c r="D13" i="2"/>
  <c r="B8" i="103"/>
  <c r="B9" i="103" s="1"/>
  <c r="B10" i="103" s="1"/>
  <c r="B11" i="103" s="1"/>
  <c r="B12" i="103" s="1"/>
  <c r="B13" i="103" s="1"/>
  <c r="B14" i="103" s="1"/>
  <c r="B15" i="103" s="1"/>
  <c r="B16" i="103" s="1"/>
  <c r="B17" i="103" s="1"/>
  <c r="B18" i="103" s="1"/>
  <c r="B19" i="103" s="1"/>
  <c r="B20" i="103" s="1"/>
  <c r="B21" i="103" s="1"/>
  <c r="B22" i="103" s="1"/>
  <c r="B23" i="103" s="1"/>
  <c r="B24" i="103" s="1"/>
  <c r="B25" i="103" s="1"/>
  <c r="B26" i="103" s="1"/>
  <c r="B27" i="103" s="1"/>
  <c r="B28" i="103" s="1"/>
  <c r="B29" i="103" s="1"/>
  <c r="B30" i="103" s="1"/>
  <c r="B31" i="103" s="1"/>
  <c r="B32" i="103" s="1"/>
  <c r="B33" i="103" s="1"/>
  <c r="B34" i="103" s="1"/>
  <c r="B35" i="103" s="1"/>
  <c r="B36" i="103" s="1"/>
  <c r="B37" i="103" s="1"/>
  <c r="B38" i="103" s="1"/>
  <c r="B39" i="103" s="1"/>
  <c r="B40" i="103" s="1"/>
  <c r="B41" i="103" s="1"/>
</calcChain>
</file>

<file path=xl/sharedStrings.xml><?xml version="1.0" encoding="utf-8"?>
<sst xmlns="http://schemas.openxmlformats.org/spreadsheetml/2006/main" count="1624" uniqueCount="1012">
  <si>
    <t>Modelo EU OV1 — Síntese dos montantes totais das exposições ao risco</t>
  </si>
  <si>
    <t>Modelo EU KM1 — Modelo para os indicadores de base</t>
  </si>
  <si>
    <t>Total dos montantes de exposição ao risco</t>
  </si>
  <si>
    <t>Total dos requisitos de fundos próprios</t>
  </si>
  <si>
    <t>a</t>
  </si>
  <si>
    <t>b</t>
  </si>
  <si>
    <t>c</t>
  </si>
  <si>
    <t>Risco de crédito (excluindo CCR)</t>
  </si>
  <si>
    <t xml:space="preserve">do qual: método padrão </t>
  </si>
  <si>
    <t xml:space="preserve">do qual: método básico IRB (F-IRB) </t>
  </si>
  <si>
    <t>do qual: método de afetação</t>
  </si>
  <si>
    <t>EU 4a</t>
  </si>
  <si>
    <t>do qual: ações de acordo com o método de ponderação de risco simples</t>
  </si>
  <si>
    <t xml:space="preserve">do qual: método IRB avançado (A-IRB) </t>
  </si>
  <si>
    <t xml:space="preserve">Risco de crédito de contraparte - CCR </t>
  </si>
  <si>
    <t>do qual: método do modelo interno (IMM)</t>
  </si>
  <si>
    <t>EU 8a</t>
  </si>
  <si>
    <t>do qual: exposições a uma CCP</t>
  </si>
  <si>
    <t>EU 8b</t>
  </si>
  <si>
    <t>do qual: ajustamento da avaliação de crédito — CVA</t>
  </si>
  <si>
    <t>do qual: outro CCR</t>
  </si>
  <si>
    <t>Não aplicável</t>
  </si>
  <si>
    <t xml:space="preserve">Risco de liquidação </t>
  </si>
  <si>
    <t>Exposições de titularização não incluídas na carteira de negociação (após o limite máximo)</t>
  </si>
  <si>
    <t xml:space="preserve">do qual: método SEC-IRBA </t>
  </si>
  <si>
    <t>do qual: SEC-ERBA (incluindo IAA)</t>
  </si>
  <si>
    <t xml:space="preserve">do qual: método SEC-SA </t>
  </si>
  <si>
    <t>EU 19a</t>
  </si>
  <si>
    <t>do qual: 1250 % / dedução</t>
  </si>
  <si>
    <t>Riscos de posição, cambial e de mercadorias (risco de mercado)</t>
  </si>
  <si>
    <t xml:space="preserve">do qual: IMA </t>
  </si>
  <si>
    <t>EU 22a</t>
  </si>
  <si>
    <t>Grandes riscos</t>
  </si>
  <si>
    <t xml:space="preserve">Risco operacional </t>
  </si>
  <si>
    <t>EU 23a</t>
  </si>
  <si>
    <t xml:space="preserve">do qual: método do indicador básico </t>
  </si>
  <si>
    <t>EU 23b</t>
  </si>
  <si>
    <t>EU 23c</t>
  </si>
  <si>
    <t xml:space="preserve">do qual: método de medição avançada </t>
  </si>
  <si>
    <t>Montantes inferiores aos limites de dedução (sujeitos a
ponderação de risco de 250 %)</t>
  </si>
  <si>
    <t>Total</t>
  </si>
  <si>
    <t>d</t>
  </si>
  <si>
    <t>e</t>
  </si>
  <si>
    <t>Fundos próprios disponíveis (montantes)</t>
  </si>
  <si>
    <t xml:space="preserve">Fundos próprios principais de nível 1 (CET1) </t>
  </si>
  <si>
    <t xml:space="preserve">Fundos próprios de nível 1 </t>
  </si>
  <si>
    <t xml:space="preserve">Capital total </t>
  </si>
  <si>
    <t>Montantes das exposições ponderadas pelo risco</t>
  </si>
  <si>
    <t>Montante total das exposições</t>
  </si>
  <si>
    <t>Rácio de nível 1 (%)</t>
  </si>
  <si>
    <t>Rácio de fundos próprios total (%)</t>
  </si>
  <si>
    <t>Requisitos de fundos próprios adicionais para fazer face a outros riscos que não o risco de alavancagem excessiva (em percentagem do montante da exposição ponderada pelo risco)</t>
  </si>
  <si>
    <t>EU 7a</t>
  </si>
  <si>
    <t>EU 7b</t>
  </si>
  <si>
    <t xml:space="preserve">     do qual: a satisfazer através de fundos próprios CET1 (pontos percentuais)</t>
  </si>
  <si>
    <t>EU 7c</t>
  </si>
  <si>
    <t xml:space="preserve">     do qual: a satisfazer através de fundos próprios de nível 1 (pontos percentuais)</t>
  </si>
  <si>
    <t>EU 7d</t>
  </si>
  <si>
    <t>Total dos requisitos de fundos próprios SREP (%)</t>
  </si>
  <si>
    <t>Requisito combinado de fundos próprios global e de reserva de fundos próprios (em percentagem do montante da exposição ponderada pelo risco)</t>
  </si>
  <si>
    <t>Reserva de conservação de fundos próprios</t>
  </si>
  <si>
    <t>Reserva de conservação decorrente de riscos macroprudenciais ou sistémicos identificados ao nível de um Estado-Membro (%)</t>
  </si>
  <si>
    <t>Reserva contracíclica de fundos próprios específica da instituição (%)</t>
  </si>
  <si>
    <t>EU 9a</t>
  </si>
  <si>
    <t>Reserva para risco sistémico (%)</t>
  </si>
  <si>
    <t>Reserva das instituições de importância sistémica global (%)</t>
  </si>
  <si>
    <t>EU 10a</t>
  </si>
  <si>
    <t>Reserva das outras instituições de importância sistémica (%)</t>
  </si>
  <si>
    <t>Requisito combinado de reservas de fundos próprios (%)</t>
  </si>
  <si>
    <t>EU 11a</t>
  </si>
  <si>
    <t>Requisito global de fundos próprios (%)</t>
  </si>
  <si>
    <t>CET1 disponíveis após satisfação dos requisitos de fundos próprios totais SREP (%)</t>
  </si>
  <si>
    <t>Rácio de alavancagem</t>
  </si>
  <si>
    <t>Medida de exposição total</t>
  </si>
  <si>
    <t>Rácio de alavancagem (%)</t>
  </si>
  <si>
    <t>EU 14a</t>
  </si>
  <si>
    <t xml:space="preserve">Requisitos de fundos próprios adicionais para fazer face ao risco de alavancagem excessiva (%) </t>
  </si>
  <si>
    <t>EU 14b</t>
  </si>
  <si>
    <t>EU 14c</t>
  </si>
  <si>
    <t>EU 14d</t>
  </si>
  <si>
    <t>Requisito de reserva para rácio de alavancagem (%)</t>
  </si>
  <si>
    <t>EU 14e</t>
  </si>
  <si>
    <t>Requisito de rácio de alavancagem global (%)</t>
  </si>
  <si>
    <t>Total dos ativos líquidos de elevada qualidade (HQLA) (valor ponderado - média)</t>
  </si>
  <si>
    <t>EU 16a</t>
  </si>
  <si>
    <t xml:space="preserve">Saídas de caixa - Valor ponderado total </t>
  </si>
  <si>
    <t>EU 16b</t>
  </si>
  <si>
    <t xml:space="preserve">Entradas de caixa - Valor ponderado total </t>
  </si>
  <si>
    <t>Total de saídas de caixa líquidas (valor ajustado)</t>
  </si>
  <si>
    <t>Rácio de cobertura de liquidez (%)</t>
  </si>
  <si>
    <t>Total de financiamento estável disponível</t>
  </si>
  <si>
    <t>Total de financiamento estável requerido</t>
  </si>
  <si>
    <t>Rácio NSFR (%)</t>
  </si>
  <si>
    <t>Valor de exposição</t>
  </si>
  <si>
    <t>f</t>
  </si>
  <si>
    <t>g</t>
  </si>
  <si>
    <t>h</t>
  </si>
  <si>
    <t>Títulos de capital</t>
  </si>
  <si>
    <t>Risco operacional</t>
  </si>
  <si>
    <t>Modelo EU CC1 - Composição dos fundos próprios regulamentares</t>
  </si>
  <si>
    <t>Modelo EU CC2 - Reconciliação dos fundos próprios regulamentares com o balanço nas demonstrações financeiras auditadas</t>
  </si>
  <si>
    <t>Montantes</t>
  </si>
  <si>
    <t xml:space="preserve">Fundos próprios principais de nível 1 (CET1)  Instrumentos e reservas                                             </t>
  </si>
  <si>
    <t xml:space="preserve">Instrumentos de fundos próprios e contas de prémios de emissão conexos </t>
  </si>
  <si>
    <t xml:space="preserve">Resultados retidos </t>
  </si>
  <si>
    <t>Outro rendimento integral acumulado (e outras reservas)</t>
  </si>
  <si>
    <t>EU-3a</t>
  </si>
  <si>
    <t>Fundos para riscos bancários gerais</t>
  </si>
  <si>
    <t xml:space="preserve">Montante dos elementos considerados a que se refere o artigo 484.º, n.º 3, do CRR e das contas de prémios de emissão conexos sujeitos a eliminação progressiva dos CET1 </t>
  </si>
  <si>
    <t>Interesses minoritários (montante permitido nos CET1 consolidados)</t>
  </si>
  <si>
    <t>EU-5a</t>
  </si>
  <si>
    <t xml:space="preserve">Lucros provisórios objeto de revisão independente, líquidos de qualquer encargo ou dividendo previsível </t>
  </si>
  <si>
    <t>Fundos próprios principais de nível 1 (CET1) antes de ajustamentos regulamentares</t>
  </si>
  <si>
    <t>Fundos próprios principais de nível 1 (CET1): ajustamentos regulamentares </t>
  </si>
  <si>
    <t>Ajustamentos de valor adicionais (valor negativo)</t>
  </si>
  <si>
    <t>Ativos intangíveis (líquidos do passivo por impostos correspondente) (valor negativo)</t>
  </si>
  <si>
    <t>Ativos por impostos diferidos que dependem de rentabilidade futura, excluindo os decorrentes de diferenças temporárias (líquidos do passivo por impostos correspondente, se estiverem preenchidas as condições previstas no artigo 38.º, n.º 3, do CRR) (valor negativo)</t>
  </si>
  <si>
    <t>Reservas de justo valor relativas a ganhos ou perdas decorrentes de coberturas de fluxos de caixa de instrumentos financeiros que não são avaliados pelo justo valor</t>
  </si>
  <si>
    <t xml:space="preserve">Montantes negativos resultantes do cálculo dos montantes das perdas esperadas </t>
  </si>
  <si>
    <t>Qualquer aumento dos fundos próprios que resulte de ativos titularizados (valor negativo)</t>
  </si>
  <si>
    <t>Ganhos ou perdas com passivos avaliados pelo justo valor resultantes de alterações na qualidade de crédito da própria instituição</t>
  </si>
  <si>
    <t>Ativos de fundos de pensões com benefícios definidos (valor negativo)</t>
  </si>
  <si>
    <t>Detenções diretas e indiretas, pela instituição, dos seus próprios instrumentos de CET1 (valor negativo)</t>
  </si>
  <si>
    <t>Detenções diretas, indiretas e sintéticas de instrumentos de CET1 de entidades do setor financeiro que têm detenções cruzadas recíprocas com a instituição com o objetivo de inflacionar artificialmente os fundos próprios da instituição (valor negativo)</t>
  </si>
  <si>
    <t>Detenções diretas, indiretas e sintéticas, pela instituição, de instrumentos de CET1 de entidades do setor financeiro nas quais a instituição não tem um investimento significativo (montante acima do limiar de 10 % e líquido de posições curtas elegíveis) (valor negativo)</t>
  </si>
  <si>
    <t>Detenções diretas, indiretas e sintéticas, pela instituição, de instrumentos de CET1 de entidades do setor financeiro nas quais a instituição tem um investimento significativo (montante acima do limiar de 10 % e líquido de posições curtas elegíveis) (valor negativo)</t>
  </si>
  <si>
    <t>EU-20a</t>
  </si>
  <si>
    <t>Montante de exposição dos seguintes elementos elegíveis para uma ponderação de risco de 1250 %, nos casos em que a instituição opta pela alternativa da dedução</t>
  </si>
  <si>
    <t>EU-20b</t>
  </si>
  <si>
    <t xml:space="preserve">     do qual: detenções elegíveis fora do setor financeiro (valor negativo)</t>
  </si>
  <si>
    <t>EU-20c</t>
  </si>
  <si>
    <t xml:space="preserve">     do qual: posições de titularização (valor negativo)</t>
  </si>
  <si>
    <t>EU-20d</t>
  </si>
  <si>
    <t xml:space="preserve">     do qual: transações incompletas (valor negativo)</t>
  </si>
  <si>
    <t>Montante acima do limiar de 17,65 % (valor negativo)</t>
  </si>
  <si>
    <t xml:space="preserve">     do qual: detenções diretas e indiretas, pela instituição, de instrumentos de CET1 de entidades do setor financeiro nas quais a instituição tem um investimento significativo</t>
  </si>
  <si>
    <t xml:space="preserve">     do qual: ativos por impostos diferidos decorrentes de diferenças temporárias</t>
  </si>
  <si>
    <t>EU-25a</t>
  </si>
  <si>
    <t>Perdas relativas ao exercício em curso (valor negativo)</t>
  </si>
  <si>
    <t>EU-25b</t>
  </si>
  <si>
    <t>Encargos por impostos previsíveis relativos a elementos dos CET1, exceto no caso de a instituição ajustar adequadamente o montante dos elementos dos CET1, na medida em que esses encargos por impostos reduzam o montante até ao qual esses elementos podem ser utilizados para a cobertura de riscos ou perdas (valor negativo)</t>
  </si>
  <si>
    <t>27a</t>
  </si>
  <si>
    <t>Total dos ajustamentos regulamentares dos fundos próprios principais de nível 1 (CET1)</t>
  </si>
  <si>
    <t>Fundos próprios adicionais de nível 1 (AT1): Instrumentos</t>
  </si>
  <si>
    <t>Instrumentos de fundos próprios e contas de prémios de emissão conexos</t>
  </si>
  <si>
    <t xml:space="preserve">     do qual: classificados como fundos próprios segundo as normas contabilísticas aplicáveis</t>
  </si>
  <si>
    <t xml:space="preserve">     do qual: classificados como passivos segundo as normas contabilísticas aplicáveis</t>
  </si>
  <si>
    <t>Montante dos elementos considerados a que se refere o artigo 484.º, n.º 4, do CRR e das contas de prémios de emissão conexos sujeitos a eliminação progressiva dos AT1</t>
  </si>
  <si>
    <t>EU-33a</t>
  </si>
  <si>
    <t>Montante dos elementos considerados a que se refere o artigo 494.º-A, n.º 1, do CRR sujeitos a eliminação progressiva dos AT1</t>
  </si>
  <si>
    <t>EU-33b</t>
  </si>
  <si>
    <t>Montante dos elementos considerados a que se refere o artigo 494.º-B, n.º 1, do CRR sujeitos a eliminação progressiva dos AT1</t>
  </si>
  <si>
    <t xml:space="preserve">Fundos próprios de nível 1 considerados incluídos nos AT1 consolidados (incluindo interesses minoritários não incluídos na linha 5) emitidos por filiais e detidos por terceiros </t>
  </si>
  <si>
    <t xml:space="preserve">    do qual: instrumentos emitidos por filiais sujeitos a eliminação progressiva </t>
  </si>
  <si>
    <t>Fundos próprios adicionais de nível 1 (AT1) antes de ajustamentos regulamentares</t>
  </si>
  <si>
    <t>Fundos próprios adicionais de nível 1 (AT1): ajustamentos regulamentares</t>
  </si>
  <si>
    <t>Detenções diretas e indiretas, pela instituição, dos seus próprios instrumentos de AT1 (valor negativo)</t>
  </si>
  <si>
    <t>Detenções diretas, indiretas e sintéticas de instrumentos de AT1 de entidades do setor financeiro que têm detenções cruzadas recíprocas com a instituição com o objetivo de inflacionar artificialmente os fundos próprios da instituição (valor negativo)</t>
  </si>
  <si>
    <t>Detenções diretas, indiretas e sintéticas de instrumentos de AT1 de entidades do setor financeiro nas quais a instituição não tem um investimento significativo (montante acima do limiar de 10 % e líquido de posições curtas elegíveis) (valor negativo)</t>
  </si>
  <si>
    <t>Detenções diretas, indiretas e sintéticas, pela instituição, de instrumentos de AT1 de entidades do setor financeiro nas quais a instituição tem um investimento significativo (líquido de posições curtas elegíveis) (valor negativo)</t>
  </si>
  <si>
    <t>Outros ajustamentos regulamentares dos fundos próprios AT1</t>
  </si>
  <si>
    <t>Total dos ajustamentos regulamentares dos fundos próprios adicionais de nível 1 (AT1)</t>
  </si>
  <si>
    <t xml:space="preserve">Fundos próprios adicionais de nível 1 (AT1) </t>
  </si>
  <si>
    <t>Fundos próprios de nível 1 (T1 = CET1 + AT1)</t>
  </si>
  <si>
    <t>Fundos próprios de nível 2 (T2): Instrumentos</t>
  </si>
  <si>
    <t>Montante dos elementos considerados a que se refere o artigo 484.º, n.º 5, do CRR e prémios de emissão conexos elegíveis sujeitos a eliminação progressiva dos T2 como descrito no artigo 486.º, n.º 4, do CRR</t>
  </si>
  <si>
    <t>EU-47a</t>
  </si>
  <si>
    <t>Montante dos elementos considerados a que se refere o artigo 494.º-A, n.º 2, do CRR sujeitos a eliminação progressiva dos T2</t>
  </si>
  <si>
    <t>EU-47b</t>
  </si>
  <si>
    <t>Montante dos elementos considerados a que se refere o artigo 494.º-B, n.º 2, do CRR sujeitos a eliminação progressiva dos T2</t>
  </si>
  <si>
    <t xml:space="preserve">Instrumentos de fundos próprios considerados incluídos nos fundos próprios T2 consolidados (incluindo interesses minoritários e instrumentos dos AT1 não incluídos nas linhas 5 ou 34) emitidos por filiais e detidos por terceiros </t>
  </si>
  <si>
    <t xml:space="preserve">   do qual: instrumentos emitidos por filiais sujeitos a eliminação progressiva</t>
  </si>
  <si>
    <t>Ajustamentos para risco de crédito</t>
  </si>
  <si>
    <t>Fundos próprios de nível 2 (T2) antes de ajustamentos regulamentares</t>
  </si>
  <si>
    <t>Fundos próprios de nível 2 (T2): ajustamentos regulamentares </t>
  </si>
  <si>
    <t>Detenções diretas, indiretas e sintéticas, pela instituição, dos seus próprios instrumentos de T2 e empréstimos subordinados (valor negativo)</t>
  </si>
  <si>
    <t>Detenções diretas, indiretas e sintéticas de instrumentos de T2 e de empréstimos subordinados de entidades do setor financeiro que têm detenções cruzadas recíprocas com a instituição com o objetivo de inflacionar artificialmente os fundos próprios da instituição (valor negativo)</t>
  </si>
  <si>
    <t xml:space="preserve">Detenções diretas, indiretas e sintéticas de instrumentos de T2 e de empréstimos subordinados de entidades do setor financeiro nas quais a instituição não tem um investimento significativo (montante acima do limiar de 10 % e líquido de posições curtas elegíveis) (valor negativo)  </t>
  </si>
  <si>
    <t>54a</t>
  </si>
  <si>
    <t>Detenções diretas, indiretas e sintéticas, pela instituição, de instrumentos de T2 e de empréstimos subordinados de entidades do setor financeiro nas quais a instituição tem um investimento significativo (líquido de posições curtas elegíveis) (valor negativo)</t>
  </si>
  <si>
    <t>Deduções dos passivos elegíveis que excedem os passivos elegíveis da instituição (valor negativo)</t>
  </si>
  <si>
    <t>Outros ajustamentos regulamentares dos fundos próprios T2</t>
  </si>
  <si>
    <t>Total dos ajustamentos regulamentares dos fundos próprios de nível 2 (T2)</t>
  </si>
  <si>
    <t xml:space="preserve">Fundos próprios de nível 2 (T2) </t>
  </si>
  <si>
    <t>Fundos próprios totais (TC = T1 + T2)</t>
  </si>
  <si>
    <t>Montante total de exposição ao risco</t>
  </si>
  <si>
    <t>Rácios e requisitos de fundos próprios, incluindo reservas prudenciais </t>
  </si>
  <si>
    <t>Fundos próprios principais de nível 1</t>
  </si>
  <si>
    <t>Fundos próprios de nível 1</t>
  </si>
  <si>
    <t>Total de fundos próprios</t>
  </si>
  <si>
    <t>Requisitos globais de fundos próprios CET1 da instituição</t>
  </si>
  <si>
    <t xml:space="preserve">do qual: requisito de reserva prudencial para conservação de fundos próprios </t>
  </si>
  <si>
    <t xml:space="preserve">do qual: requisito de reserva prudencial contracíclica de fundos próprios </t>
  </si>
  <si>
    <t xml:space="preserve">do qual: requisito de reserva prudencial para risco sistémico </t>
  </si>
  <si>
    <t>EU-67a</t>
  </si>
  <si>
    <t>do qual: requisito de reserva prudencial para instituições de importância sistémica global (G-SII) ou para outras instituições de importância sistémica (O-SII)</t>
  </si>
  <si>
    <t>EU-67b</t>
  </si>
  <si>
    <t>do qual: requisito de fundos próprios adicionais para fazer face a outros riscos que não o risco de alavancagem excessiva</t>
  </si>
  <si>
    <t>Fundos próprios principais de nível 1 (em percentagem do montante de exposição ao risco) disponíveis após satisfação dos requisitos mínimos de fundos próprios</t>
  </si>
  <si>
    <t>Mínimos nacionais (se diferentes de Basileia III)</t>
  </si>
  <si>
    <t>Montantes abaixo dos limiares de dedução (antes da ponderação pelo risco) </t>
  </si>
  <si>
    <t xml:space="preserve">Detenções diretas e indiretas, pela instituição, de instrumentos de CET1 de entidades do setor financeiro nas quais a instituição tem um investimento significativo (montante abaixo do limiar de 17,65 % e líquido de posições curtas elegíveis) </t>
  </si>
  <si>
    <t>Limites aplicáveis à inclusão de provisões nos T2 </t>
  </si>
  <si>
    <t>Ajustamentos para o risco de crédito incluídos nos T2 relacionados com exposições sujeitas ao método-padrão (antes da aplicação do limite máximo)</t>
  </si>
  <si>
    <t>Limite máximo para a inclusão de ajustamentos para o risco de crédito nos T2 de acordo com o método-padrão</t>
  </si>
  <si>
    <t>Ajustamentos para o risco de crédito incluídos nos T2 relacionados com as exposições sujeitas ao método das notações internas (antes da aplicação do limite máximo)</t>
  </si>
  <si>
    <t>Limite máximo para a inclusão de ajustamentos para o risco de crédito nos T2 de acordo com o método das notações internas</t>
  </si>
  <si>
    <t>Instrumentos de fundos próprios sujeitos a disposições de eliminação progressiva (aplicável apenas entre 1 de janeiro de 2014 e 1 de janeiro de 2022)</t>
  </si>
  <si>
    <t>Limite máximo atual para os instrumentos de CET1 sujeitos a disposições de eliminação progressiva</t>
  </si>
  <si>
    <t>Montante excluído dos CET1 devido ao limite máximo (excesso em relação ao limite máximo após resgates e vencimentos)</t>
  </si>
  <si>
    <t>Limite máximo atual para os instrumentos de AT1 sujeitos a disposições de eliminação progressiva</t>
  </si>
  <si>
    <t>Montante excluído dos AT1 devido ao limite máximo (excesso em relação ao limite máximo após resgates e vencimentos)</t>
  </si>
  <si>
    <t>Limite máximo atual para os instrumentos de T2 sujeitos a disposições de eliminação progressiva</t>
  </si>
  <si>
    <t>Montante excluído dos T2 devido ao limite máximo (excesso em relação ao limite máximo após resgates e vencimentos)</t>
  </si>
  <si>
    <t>2a</t>
  </si>
  <si>
    <t>EU-9a</t>
  </si>
  <si>
    <t>EU-9b</t>
  </si>
  <si>
    <t>Modelo EU CCyB2 - Montante da reserva contracíclica de fundos próprios específica da instituição</t>
  </si>
  <si>
    <t>Modelo EU CCyB1  - Distribuição geográfica das exposições de crédito relevantes para o cálculo da reserva contracíclica de fundos próprios</t>
  </si>
  <si>
    <t>i</t>
  </si>
  <si>
    <t>j</t>
  </si>
  <si>
    <t>k</t>
  </si>
  <si>
    <t>l</t>
  </si>
  <si>
    <t>m</t>
  </si>
  <si>
    <t>Exposições de crédito gerais</t>
  </si>
  <si>
    <t>Exposições de crédito relevantes - Risco de mercado</t>
  </si>
  <si>
    <t>Exposições de titularização - valor de exposição extra carteira de negociação</t>
  </si>
  <si>
    <t>Valor total de exposição</t>
  </si>
  <si>
    <t>Requisitos de fundos próprios</t>
  </si>
  <si>
    <t xml:space="preserve">Montantes das exposições ponderadas pelo risco </t>
  </si>
  <si>
    <t>Ponderações dos requisitos de fundos próprios
(%)</t>
  </si>
  <si>
    <t>Taxas de reserva contracíclica
(%)</t>
  </si>
  <si>
    <t>Valor de exposição segundo o método-padrão</t>
  </si>
  <si>
    <t>Valor de exposição segundo o método IRB</t>
  </si>
  <si>
    <t>Soma das posições longas e curtas das exposições da carteira de negociação para efeitos do método-padrão</t>
  </si>
  <si>
    <t>Valor das exposições da carteira de negociação para efeitos do método dos modelos internos</t>
  </si>
  <si>
    <t>Exposições ao risco de crédito relevantes - Risco de crédito</t>
  </si>
  <si>
    <t xml:space="preserve">Exposições de crédito relevantes - Exposições de titularização extra carteira de negociação </t>
  </si>
  <si>
    <t xml:space="preserve"> Total</t>
  </si>
  <si>
    <t>010</t>
  </si>
  <si>
    <t>Discriminação por país</t>
  </si>
  <si>
    <t>020</t>
  </si>
  <si>
    <t>Taxa de reserva contracíclica de fundos próprios específica da instituição</t>
  </si>
  <si>
    <t>Requisito de reserva contracíclica de fundos próprios específica da instituição</t>
  </si>
  <si>
    <t>Montante aplicável</t>
  </si>
  <si>
    <t>Total dos ativos nas demonstrações financeiras publicadas</t>
  </si>
  <si>
    <t>Ajustamento para as entidades que são consolidadas para efeitos contabilísticos mas estão fora do âmbito de consolidação prudencial</t>
  </si>
  <si>
    <t>(Ajustamento para exposições titularizadas que satisfazem os requisitos operacionais para o reconhecimento da transferência de risco)</t>
  </si>
  <si>
    <t>(Ajustamento para ativos fiduciários que são reconhecidos no balanço de acordo com o quadro contabilístico aplicável mas são excluídos da medida de exposição total de acordo com o artigo 429.º-A, n.º 1, alínea i), do CRR)</t>
  </si>
  <si>
    <t>Ajustamento para compras e vendas normalizadas de ativos financeiros sujeitos à contabilização pela data de negociação</t>
  </si>
  <si>
    <t>Ajustamento para transações de gestão centralizada de tesouraria elegíveis</t>
  </si>
  <si>
    <t>Ajustamento para operações de financiamento através de valores mobiliários (SFT)</t>
  </si>
  <si>
    <t>Ajustamento para elementos extrapatrimoniais (ou seja, conversão das exposições extrapatrimoniais em montantes de equivalente-crédito)</t>
  </si>
  <si>
    <t>(Ajustamento para correções de valor para efeitos de avaliação prudente e provisões específicas e gerais que reduziram os fundos próprios de nível 1)</t>
  </si>
  <si>
    <t>EU-11a</t>
  </si>
  <si>
    <t>(Ajustamento para exposições excluídas da medida de exposição total de acordo com o artigo 429.º-A, n.º 1, alínea c), do CRR)</t>
  </si>
  <si>
    <t>EU-11b</t>
  </si>
  <si>
    <t>(Ajustamento para exposições excluídas da medida de exposição total de acordo com o artigo 429.º-A, n.º 1, alínea j), do CRR)</t>
  </si>
  <si>
    <t>Outros ajustamentos</t>
  </si>
  <si>
    <t>Exposições para efeitos do rácio de alavancagem CRR</t>
  </si>
  <si>
    <t>Exposições patrimoniais (excluindo derivados e SFT)</t>
  </si>
  <si>
    <t>Elementos patrimoniais (excluindo derivados e SFT mas incluindo cauções)</t>
  </si>
  <si>
    <t>Valor bruto das cauções dadas no âmbito de derivados quando deduzidas aos ativos do balanço de acordo com o quadro contabilístico aplicável</t>
  </si>
  <si>
    <t>(Deduções de contas a receber contabilizados como ativos para a margem de variação em numerário fornecida em operações de derivados)</t>
  </si>
  <si>
    <t>(Ajustamento para valores mobiliários recebidos no âmbito de operações de financiamento através de valores mobiliários que são reconhecidos como ativos)</t>
  </si>
  <si>
    <t>(Ajustamentos para risco geral de crédito aos elementos patrimoniais)</t>
  </si>
  <si>
    <t>(Montantes dos ativos deduzidos na determinação dos fundos próprios de nível 1)</t>
  </si>
  <si>
    <t xml:space="preserve">Total de exposições patrimoniais (excluindo derivados e SFT) </t>
  </si>
  <si>
    <t>Exposições sobre derivados</t>
  </si>
  <si>
    <t>Custo de substituição associado a operações de derivados SA-CCR (ou seja, líquido de margem de variação em numerário elegível)</t>
  </si>
  <si>
    <t>EU-8a</t>
  </si>
  <si>
    <t>Derrogação aplicável aos derivados: contribuição dos custos de substituição de acordo com o método padrão simplificado</t>
  </si>
  <si>
    <t xml:space="preserve">Montantes adicionais para as exposições futuras potenciais associadas às operações de derivados SA-CCR </t>
  </si>
  <si>
    <t>Derrogação aplicável aos derivados: contribuição da exposição futura potencial de acordo com o método padrão simplificado</t>
  </si>
  <si>
    <t>Exposição determinada pelo método do risco inicial</t>
  </si>
  <si>
    <t>(Componente CCP isenta das exposições em que uma instituição procede em nome de um cliente à compensação através de uma CCP) (SA-CCR)</t>
  </si>
  <si>
    <t>EU-10a</t>
  </si>
  <si>
    <t>EU-10b</t>
  </si>
  <si>
    <t>Montante nocional efetivo ajustado dos derivados de crédito vendidos</t>
  </si>
  <si>
    <t>(Diferenças nocionais efetivas ajustadas e deduções das majorações para os derivados de crédito vendidos)</t>
  </si>
  <si>
    <t xml:space="preserve">Total de exposições sobre derivados </t>
  </si>
  <si>
    <t>Exposições sobre operações de financiamento através de valores mobiliários (SFT)</t>
  </si>
  <si>
    <t>Valor bruto dos ativos SFT (sem reconhecimento da compensação), após ajustamento para as operações contabilizadas como vendas</t>
  </si>
  <si>
    <t>(Valor líquido dos montantes a pagar e a receber em numerário dos ativos SFT em termos brutos)</t>
  </si>
  <si>
    <t>Exposição ao risco de crédito de contraparte para ativos SFT</t>
  </si>
  <si>
    <t>EU-16a</t>
  </si>
  <si>
    <t>Derrogação aplicável às SFT: Exposição ao risco de crédito de contraparte de acordo com o artigo 429.º-B, n.º 5, e o artigo 222.º do CRR</t>
  </si>
  <si>
    <t>Exposições pela participação em transações na qualidade de agente</t>
  </si>
  <si>
    <t>EU-17a</t>
  </si>
  <si>
    <t>(Componente CCP isenta das exposições SFT em que uma instituição procede em nome de um cliente à compensação através de uma CCP)</t>
  </si>
  <si>
    <t>Total das exposições sobre operações de financiamento através de valores mobiliários</t>
  </si>
  <si>
    <t xml:space="preserve">Outras exposições extrapatrimoniais </t>
  </si>
  <si>
    <t>Exposições extrapatrimoniais em valor nocional bruto</t>
  </si>
  <si>
    <t>(Ajustamentos para conversão em montantes de equivalente-crédito)</t>
  </si>
  <si>
    <t>Exposições extrapatrimoniais</t>
  </si>
  <si>
    <t>Exposições excluídas</t>
  </si>
  <si>
    <t>EU-22a</t>
  </si>
  <si>
    <t>(Exposições excluídas da medida de exposição total, de acordo com o artigo 429.º-A, n.º 1, alínea c), do CRR)</t>
  </si>
  <si>
    <t>EU-22b</t>
  </si>
  <si>
    <t>(Exposições isentas de acordo com o artigo 429.º-A, n.º 1, alínea j), do CRR (patrimoniais e extrapatrimoniais))</t>
  </si>
  <si>
    <t>EU-22c</t>
  </si>
  <si>
    <t>(Exposições de bancos (ou unidades) públicos de desenvolvimento excluídas — Investimentos do setor público)</t>
  </si>
  <si>
    <t>EU-22d</t>
  </si>
  <si>
    <t>(Exposições de bancos (ou unidades) públicos de desenvolvimento excluídas— Empréstimos de fomento )</t>
  </si>
  <si>
    <t>EU-22e</t>
  </si>
  <si>
    <t>EU-22f</t>
  </si>
  <si>
    <t xml:space="preserve">(Partes garantidas de exposições decorrentes de créditos à exportação excluídas) </t>
  </si>
  <si>
    <t>EU-22g</t>
  </si>
  <si>
    <t>(Excedentes de caução depositados em agentes tripartidos excluídos)</t>
  </si>
  <si>
    <t>EU-22h</t>
  </si>
  <si>
    <t>(Serviços auxiliares de centrais de valores mobiliários/instituições excluídos, de acordo com o artigo 429.º-A, n.º 1, alínea o), do CRR</t>
  </si>
  <si>
    <t>EU-22i</t>
  </si>
  <si>
    <t>(Serviços auxiliares de centrais de valores mobiliários de instituições designadas excluídos, de acordo com o artigo 429.º-A, n.º 1, alínea p), do CRR</t>
  </si>
  <si>
    <t>EU-22j</t>
  </si>
  <si>
    <t>(Redução do valor de exposição de empréstimos de pré-financiamento ou intercalares)</t>
  </si>
  <si>
    <t>EU-22k</t>
  </si>
  <si>
    <t>(Total de exposições isentas)</t>
  </si>
  <si>
    <t>Fundos próprios e medida de exposição total</t>
  </si>
  <si>
    <t>EU-25</t>
  </si>
  <si>
    <t>Rácio de alavancagem (excluindo o impacto da isenção dos investimentos do setor público e dos empréstimos de fomento) (%)</t>
  </si>
  <si>
    <t>25a</t>
  </si>
  <si>
    <t>Requisito regulamentar de rácio de alavancagem mínimo (%)</t>
  </si>
  <si>
    <t>EU-26a</t>
  </si>
  <si>
    <t>EU-26b</t>
  </si>
  <si>
    <t xml:space="preserve">     do qual: a satisfazer através de fundos próprios CET1</t>
  </si>
  <si>
    <t>EU-27a</t>
  </si>
  <si>
    <t>Escolha das disposições transitórias e exposições relevantes</t>
  </si>
  <si>
    <t>Escolha quanto às disposições transitórias para a definição da medida dos fundos próprios</t>
  </si>
  <si>
    <t>Divulgação dos valores médios</t>
  </si>
  <si>
    <t>Valor no final do trimestre dos ativos SFT em termos brutos, após ajustamento para operações contabilísticas de venda e líquidos dos montantes das contas a pagar e a receber em numerário associadas</t>
  </si>
  <si>
    <t>30a</t>
  </si>
  <si>
    <t>Rácio de alavancagem (incluindo o impacto de qualquer isenção temporária aplicável das reservas junto de bancos centrais) que incorpora valores médios da linha 28 dos ativos SFT em termos brutos (após ajustamento para operações contabilísticas de venda e líquidos dos montantes das contas a pagar e a receber em numerário associadas)</t>
  </si>
  <si>
    <t>31a</t>
  </si>
  <si>
    <t>Rácio de alavancagem (excluindo o impacto de qualquer isenção temporária aplicável das reservas junto de bancos centrais) que incorpora valores médios da linha 28 dos ativos SFT em termos brutos (após ajustamento para operações contabilísticas de venda e líquidos dos montantes das contas a pagar e a receber em numerário associadas)</t>
  </si>
  <si>
    <t>EU-1</t>
  </si>
  <si>
    <t>Total das exposições patrimoniais (excluindo derivados, SFT e exposições isentas), do qual:</t>
  </si>
  <si>
    <t>EU-2</t>
  </si>
  <si>
    <t>Exposições na carteira de negociação</t>
  </si>
  <si>
    <t>EU-3</t>
  </si>
  <si>
    <t>Exposições na carteira bancária, do qual:</t>
  </si>
  <si>
    <t>EU-4</t>
  </si>
  <si>
    <t>Obrigações cobertas</t>
  </si>
  <si>
    <t>EU-5</t>
  </si>
  <si>
    <t>Exposições tratadas como soberanas</t>
  </si>
  <si>
    <t>EU-6</t>
  </si>
  <si>
    <t>Exposições perante administrações regionais, bancos multilaterais de desenvolvimento, organizações internacionais e entidades do setor público não tratadas como soberanas</t>
  </si>
  <si>
    <t>EU-7</t>
  </si>
  <si>
    <t>Instituições</t>
  </si>
  <si>
    <t>EU-8</t>
  </si>
  <si>
    <t>Garantidas por hipotecas sobre imóveis</t>
  </si>
  <si>
    <t>EU-9</t>
  </si>
  <si>
    <t>Exposições sobre clientes de retalho</t>
  </si>
  <si>
    <t>EU-10</t>
  </si>
  <si>
    <t>Empresas</t>
  </si>
  <si>
    <t>EU-11</t>
  </si>
  <si>
    <t>Exposições em situação de incumprimento</t>
  </si>
  <si>
    <t>EU-12</t>
  </si>
  <si>
    <t>Outras exposições (p. ex.: títulos de capital, titularizações e outros ativos não correspondentes a obrigações de crédito)</t>
  </si>
  <si>
    <t>Modelo EU LIQ1 — Informação quantitativa sobre o rácio de cobertura de liquidez (LCR)</t>
  </si>
  <si>
    <t xml:space="preserve">Modelo EU LIQ2: Rácio de Financiamento Estável Líquido </t>
  </si>
  <si>
    <t>Valor total não ponderado (média)</t>
  </si>
  <si>
    <t>Valor total ponderado (média)</t>
  </si>
  <si>
    <t>EU 1a</t>
  </si>
  <si>
    <t>Trimestre que termina em (DD Mês AAA)</t>
  </si>
  <si>
    <t>EU 1b</t>
  </si>
  <si>
    <t>Número de pontos de dados utilizados para calcular as médias</t>
  </si>
  <si>
    <t>ATIVOS LÍQUIDOS DE ELEVADA QUALIDADE</t>
  </si>
  <si>
    <t>Total dos ativos líquidos de elevada qualidade (HQLA)</t>
  </si>
  <si>
    <t>CAIXA — SAÍDAS</t>
  </si>
  <si>
    <t>Depósitos de retalho e depósitos de pequenas empresas clientes, do qual:</t>
  </si>
  <si>
    <t>Depósitos estáveis</t>
  </si>
  <si>
    <t>Depósitos menos estáveis</t>
  </si>
  <si>
    <t>Financiamento por grosso não garantido</t>
  </si>
  <si>
    <t>Depósitos operacionais (todas as contrapartes) e depósitos em redes de bancos cooperativos</t>
  </si>
  <si>
    <t>Depósitos não operacionais (todas as contrapartes)</t>
  </si>
  <si>
    <t>Dívida não garantida</t>
  </si>
  <si>
    <t>Financiamento por grosso garantido</t>
  </si>
  <si>
    <t>Requisitos adicionais</t>
  </si>
  <si>
    <t>Saídas relacionadas com exposições sobre derivados e outros requisitos de caução</t>
  </si>
  <si>
    <t>Saídas relacionadas com perda de financiamento sobre produtos de dívida</t>
  </si>
  <si>
    <t>Facilidades de crédito e de liquidez</t>
  </si>
  <si>
    <t>Outras obrigações contratuais de financiamento</t>
  </si>
  <si>
    <t>Outras obrigações contingentes de financiamento</t>
  </si>
  <si>
    <t>TOTAL DE SAÍDAS DE CAIXA</t>
  </si>
  <si>
    <t>CAIXA — ENTRADAS</t>
  </si>
  <si>
    <t>Empréstimos garantidos (por exemplo, acordos de revenda)</t>
  </si>
  <si>
    <t>Entradas provenientes de exposições plenamente produtivas</t>
  </si>
  <si>
    <t>Outras entradas de caixa</t>
  </si>
  <si>
    <t>EU-19a</t>
  </si>
  <si>
    <t>(Diferença entre o total das entradas ponderadas e o total das saídas ponderadas decorrentes de operações em países terceiros onde existem restrições à transferência ou que são expressas em moedas não convertíveis)</t>
  </si>
  <si>
    <t>EU-19b</t>
  </si>
  <si>
    <t>(Entradas em excesso provenientes de uma instituição de crédito especializada conexa)</t>
  </si>
  <si>
    <t>TOTAL DE ENTRADAS DE CAIXA</t>
  </si>
  <si>
    <t>Entradas totalmente isentas</t>
  </si>
  <si>
    <t>Entradas sujeitas ao limite máximo de 90 %</t>
  </si>
  <si>
    <t>Entradas Sujeitas ao limite máximo de 75 %</t>
  </si>
  <si>
    <t xml:space="preserve">VALOR AJUSTADO TOTAL </t>
  </si>
  <si>
    <t>EU-21</t>
  </si>
  <si>
    <t>RESERVA DE LIQUIDEZ</t>
  </si>
  <si>
    <t>TOTAL DE SAÍDAS DE CAIXA LÍQUIDAS</t>
  </si>
  <si>
    <t>RÁCIO DE COBERTURA DE LIQUIDEZ</t>
  </si>
  <si>
    <t>de acordo com o artigo 451.º-A, n.º 3, do CRR</t>
  </si>
  <si>
    <t>Valor não ponderado por prazo de vencimento residual</t>
  </si>
  <si>
    <t>Valor ponderado</t>
  </si>
  <si>
    <t>Sem prazo de vencimento</t>
  </si>
  <si>
    <t>&lt; 6 meses</t>
  </si>
  <si>
    <t>de 6 meses até &lt; 1ano</t>
  </si>
  <si>
    <t>≥ 1 ano</t>
  </si>
  <si>
    <t>Elementos de financiamento estável disponível (ASF)</t>
  </si>
  <si>
    <t>Elementos e instrumentos de fundos próprios</t>
  </si>
  <si>
    <t>Fundos próprios</t>
  </si>
  <si>
    <t>Outros instrumentos de fundos próprios</t>
  </si>
  <si>
    <t>Depósitos de retalho</t>
  </si>
  <si>
    <t>Financiamento por grosso:</t>
  </si>
  <si>
    <t>Depósitos operacionais</t>
  </si>
  <si>
    <t>Outro financiamento por grosso</t>
  </si>
  <si>
    <t>Passivos interdependentes</t>
  </si>
  <si>
    <t xml:space="preserve">Outros passivos: </t>
  </si>
  <si>
    <t xml:space="preserve">Passivos de derivados para efeitos do NSFR </t>
  </si>
  <si>
    <t>Todos os outros passivos e instrumentos de fundos próprios não incluídos nas categorias anteriores</t>
  </si>
  <si>
    <t>Total de financiamento estável disponível (ASF)</t>
  </si>
  <si>
    <t>Elementos de financiamento estável requeridos (RSF)</t>
  </si>
  <si>
    <t>EU-15a</t>
  </si>
  <si>
    <t>Ativos onerados por um prazo de vencimento residual igual ou superior a um ano que fazem parte de um conjunto de cobertura</t>
  </si>
  <si>
    <t>Depósitos detidos noutras instituições financeiras para fins operacionais</t>
  </si>
  <si>
    <t>Empréstimos e valores mobiliários produtivos:</t>
  </si>
  <si>
    <t>Com um ponderador de risco igual ou inferior a 35 % segundo o Método Padrão de Basileia II para o risco de crédito</t>
  </si>
  <si>
    <t xml:space="preserve">Empréstimos hipotecários sobre imóveis destinados à habitação, produtivos, dos qualis: </t>
  </si>
  <si>
    <t>Outros empréstimos e valores mobiliários que não se encontram em situação de incumprimento e não são elegíveis como HQLA, incluindo títulos de capital cotados em bolsa e elementos patrimoniais de financiamento ao comércio</t>
  </si>
  <si>
    <t>Ativos interdependentes</t>
  </si>
  <si>
    <t xml:space="preserve">Outros activos: </t>
  </si>
  <si>
    <t>Mercadorias comercializadas fisicamente</t>
  </si>
  <si>
    <t>Ativos entregues como margem inicial para contratos de derivados e contribuições para fundos de proteção de CCP</t>
  </si>
  <si>
    <t xml:space="preserve">Passivos de derivados para efeitos do NSFR antes de dedução da margem de variação entregue </t>
  </si>
  <si>
    <t>Todos os outros ativos não incluídos nas categorias anteriores</t>
  </si>
  <si>
    <t>Elementos extrapatrimoniais</t>
  </si>
  <si>
    <t>Total de RSF</t>
  </si>
  <si>
    <t>Rácio de Financiamento Estável Líquido (%)</t>
  </si>
  <si>
    <t>Modelo EU CR2: Variações no volume de empréstimos e adiantamentos não produtivos</t>
  </si>
  <si>
    <t>Modelo EU CQ1: Qualidade de crédito das exposições reestruturadas</t>
  </si>
  <si>
    <t xml:space="preserve">Modelo EU CQ7: Cauções obtidas por aquisição da posse e processos de execução </t>
  </si>
  <si>
    <t>Modelo EU CQ8: Cauções obtidas por aquisição da posse e processos de execução - discriminação por antiguidade</t>
  </si>
  <si>
    <t xml:space="preserve">Modelo EU CR1: Exposições produtivas e não produtivas e provisões relacionadas. </t>
  </si>
  <si>
    <t>n</t>
  </si>
  <si>
    <t>o</t>
  </si>
  <si>
    <t>Montante escriturado bruto/montante nominal</t>
  </si>
  <si>
    <t>Imparidade acumulada, variações negativas acumuladas no justo valor resultantes do risco de crédito e provisões</t>
  </si>
  <si>
    <t>Abates parciais acumulados</t>
  </si>
  <si>
    <t>Cauções e garantias financeiras recebidas</t>
  </si>
  <si>
    <t>Exposições produtivas</t>
  </si>
  <si>
    <t>Exposições não produtivas</t>
  </si>
  <si>
    <t>Exposições produtivas - Imparidade acumulada e provisões</t>
  </si>
  <si>
    <t xml:space="preserve">Exposições não produtivas - Imparidade acumulada, variações negativas acumuladas no justo valor resultantes do risco de crédito e provisões </t>
  </si>
  <si>
    <t>Sobre exposições produtivas</t>
  </si>
  <si>
    <t>Sobre exposições não produtivas</t>
  </si>
  <si>
    <t>do qual, fase 1</t>
  </si>
  <si>
    <t>do qual, fase 2</t>
  </si>
  <si>
    <t>do qual, fase 3</t>
  </si>
  <si>
    <t>005</t>
  </si>
  <si>
    <t>Saldos de caixa em bancos centrais e outros depósitos à ordem</t>
  </si>
  <si>
    <t>Empréstimos e adiantamentos</t>
  </si>
  <si>
    <t>Bancos centrais</t>
  </si>
  <si>
    <t>030</t>
  </si>
  <si>
    <t>Administrações públicas</t>
  </si>
  <si>
    <t>040</t>
  </si>
  <si>
    <t>Instituições de crédito</t>
  </si>
  <si>
    <t>050</t>
  </si>
  <si>
    <t>Outras empresas financeiras</t>
  </si>
  <si>
    <t>060</t>
  </si>
  <si>
    <t>Empresas não-financeiras</t>
  </si>
  <si>
    <t>070</t>
  </si>
  <si>
    <t xml:space="preserve">          do qual, PME</t>
  </si>
  <si>
    <t>080</t>
  </si>
  <si>
    <t>Famílias</t>
  </si>
  <si>
    <t>090</t>
  </si>
  <si>
    <t>Valores mobiliários representativos de dívida</t>
  </si>
  <si>
    <t>100</t>
  </si>
  <si>
    <t>110</t>
  </si>
  <si>
    <t>120</t>
  </si>
  <si>
    <t>130</t>
  </si>
  <si>
    <t>140</t>
  </si>
  <si>
    <t>150</t>
  </si>
  <si>
    <t>160</t>
  </si>
  <si>
    <t>170</t>
  </si>
  <si>
    <t>180</t>
  </si>
  <si>
    <t>190</t>
  </si>
  <si>
    <t>200</t>
  </si>
  <si>
    <t>210</t>
  </si>
  <si>
    <t>220</t>
  </si>
  <si>
    <t xml:space="preserve">Montante escriturado bruto               </t>
  </si>
  <si>
    <t>Volume inicial de empréstimos e adiantamentos não produtivos</t>
  </si>
  <si>
    <t>Entradas nas carteiras não produtivas</t>
  </si>
  <si>
    <t>Saídas das carteiras não produtivas</t>
  </si>
  <si>
    <t>Saídas devida a abates</t>
  </si>
  <si>
    <t>Saídas devidas a outros motivos</t>
  </si>
  <si>
    <t>Volume final de empréstimos e adiantamentos não produtivos</t>
  </si>
  <si>
    <t>Montante escriturado bruto/Montante nominal das exposições que são objeto de medidas de reestruturação</t>
  </si>
  <si>
    <t>Cauções recebidas e garantias financeiras recebidas sobre exposições restruturadas</t>
  </si>
  <si>
    <t>Restruturadas produtivas</t>
  </si>
  <si>
    <t>Reestruturadas não produtivas</t>
  </si>
  <si>
    <t>Sobre exposições restruturadas produtivas</t>
  </si>
  <si>
    <t>Sobre exposições restruturadas não produtivas</t>
  </si>
  <si>
    <t>Do qual, cauções e garantias financeiras recebidas sobre exposições não produtivas que são objeto de medidas de reestruturação</t>
  </si>
  <si>
    <t>Do qual, em situação de incumprimento</t>
  </si>
  <si>
    <t>Do qual, em situação de imparidade</t>
  </si>
  <si>
    <t>Compromissos de empréstimo concedidos</t>
  </si>
  <si>
    <t>Imparidade acumulada</t>
  </si>
  <si>
    <t>Variações negativas acumuladas no justo valor resultantes do risco de crédito sobre exposições não produtivas</t>
  </si>
  <si>
    <t>Do qual, não produtivos</t>
  </si>
  <si>
    <t>Exposições patrimoniais</t>
  </si>
  <si>
    <t>Modelo EU CQ5: Qualidade de crédito dos empréstimos e adiantamentos a empresas não financeiras, por setor</t>
  </si>
  <si>
    <t>Montante escriturado bruto</t>
  </si>
  <si>
    <t>Do qual, empréstimos e adiantamentos sujeitos a imparidade</t>
  </si>
  <si>
    <t>Agricultura, silvicultura e pesca</t>
  </si>
  <si>
    <t>Indústrias extrativas</t>
  </si>
  <si>
    <t>Indústria transformadora</t>
  </si>
  <si>
    <t>Produção e distribuição de eletricidade, gás, vapor e ar frio</t>
  </si>
  <si>
    <t>Abastecimento de água</t>
  </si>
  <si>
    <t>Construção</t>
  </si>
  <si>
    <t>Comércio por grosso e a retalho</t>
  </si>
  <si>
    <t>Transporte e armazenamento</t>
  </si>
  <si>
    <t>Atividades de alojamento e restauração</t>
  </si>
  <si>
    <t>Informação e comunicação</t>
  </si>
  <si>
    <t>Atividades financeiras e de seguros</t>
  </si>
  <si>
    <t>Atividades imobiliárias</t>
  </si>
  <si>
    <t>Atividades de consultoria, científicas, técnicas e similares</t>
  </si>
  <si>
    <t>Atividades administrativas e dos serviços de apoio</t>
  </si>
  <si>
    <t>Administração pública e defesa, segurança social obrigatória</t>
  </si>
  <si>
    <t>Educação</t>
  </si>
  <si>
    <t>Serviços de saúde e atividades de ação social</t>
  </si>
  <si>
    <t>Atividades artísticas, de espetáculos e recreativas</t>
  </si>
  <si>
    <t>Outros serviços</t>
  </si>
  <si>
    <t xml:space="preserve">Cauções obtidas por aquisição da posse </t>
  </si>
  <si>
    <t>Valor no reconhecimento inicial</t>
  </si>
  <si>
    <t>Variações negativas acumuladas</t>
  </si>
  <si>
    <t>Ativos fixos tangíveis (PP&amp;E)</t>
  </si>
  <si>
    <t>Outros ativos (não PP&amp;E)</t>
  </si>
  <si>
    <t>Bens imóveis de habitação</t>
  </si>
  <si>
    <t>Bens imóveis comerciais</t>
  </si>
  <si>
    <t>Bens móveis (automóveis, embarcações, etc.)</t>
  </si>
  <si>
    <t>Instrumentos de capital próprio e de dívida</t>
  </si>
  <si>
    <t>Outros tipos de cauções</t>
  </si>
  <si>
    <t>Redução do saldo da dívida</t>
  </si>
  <si>
    <t>Total de cauções obtidas por aquisição da posse</t>
  </si>
  <si>
    <t>Restruturado ≤ 2 anos</t>
  </si>
  <si>
    <t>Restruturado &gt; 2 anos ≤ 5 anos</t>
  </si>
  <si>
    <t>Restruturado &gt; 5 anos</t>
  </si>
  <si>
    <t>Do qual, ativos não correntes detidos para venda</t>
  </si>
  <si>
    <t>Cauções obtidas por aquisição da posse classificadas como PP&amp;E</t>
  </si>
  <si>
    <t>Cauções obtidas por aquisição da posse com exceção das classificadas como PP&amp;E</t>
  </si>
  <si>
    <t>Modelo EU CR3 – Síntese das técnicas de CRM  Divulgação da utilização de técnicas de redução do risco de crédito</t>
  </si>
  <si>
    <t xml:space="preserve">Montante escriturado não garantido </t>
  </si>
  <si>
    <t>Montante escriturado garantido</t>
  </si>
  <si>
    <t xml:space="preserve">Valores mobiliários representativos de dívida </t>
  </si>
  <si>
    <t xml:space="preserve">     Do qual exposições não produtivas</t>
  </si>
  <si>
    <t xml:space="preserve">            Do qual em situação de incumprimento </t>
  </si>
  <si>
    <t>Modelo EU CR4 – Método padrão – Exposição ao risco de crédito e efeitos de redução do risco de crédito (CRM)</t>
  </si>
  <si>
    <t>Modelo EU CR5 – Método padrão</t>
  </si>
  <si>
    <t xml:space="preserve"> Classes de exposição</t>
  </si>
  <si>
    <t>Exposições antes de fatores de conversão de crédito (CCF) e antes de CRM</t>
  </si>
  <si>
    <t>Exposições após CCF e após CRM</t>
  </si>
  <si>
    <t>Ativos ponderados pelo risco (RWA) e densidade dos RWA</t>
  </si>
  <si>
    <t>RWA</t>
  </si>
  <si>
    <t xml:space="preserve">Densidade dos RWA (%) </t>
  </si>
  <si>
    <t>Administrações centrais ou bancos centrais</t>
  </si>
  <si>
    <t>Administrações regionais ou autoridades locais</t>
  </si>
  <si>
    <t>Entidades do setor público</t>
  </si>
  <si>
    <t>Bancos multilaterais de desenvolvimento</t>
  </si>
  <si>
    <t>Organizações internacionais</t>
  </si>
  <si>
    <t>Retalho</t>
  </si>
  <si>
    <t>Garantido por hipotecas sobre bens imóveis</t>
  </si>
  <si>
    <t>Exposições associadas a riscos particularmente elevados</t>
  </si>
  <si>
    <t>Instituições e empresas com uma avaliação de crédito de curto prazo</t>
  </si>
  <si>
    <t>Organismos de investimento coletivo</t>
  </si>
  <si>
    <t>Outros elementos</t>
  </si>
  <si>
    <t>TOTAL</t>
  </si>
  <si>
    <t>Ponderador de risco</t>
  </si>
  <si>
    <t>Do qual não objeto de notação</t>
  </si>
  <si>
    <t>Outros</t>
  </si>
  <si>
    <t>p</t>
  </si>
  <si>
    <t>q</t>
  </si>
  <si>
    <t>Exposições de retalho</t>
  </si>
  <si>
    <t>Exposições garantidas por hipotecas sobre imóveis</t>
  </si>
  <si>
    <t>Exposições sobre instituições e empresas com uma avaliação de crédito de curto prazo</t>
  </si>
  <si>
    <t>Unidades de participação ou ações em organismos de investimento coletivo</t>
  </si>
  <si>
    <t>Exposições sobre títulos de capital</t>
  </si>
  <si>
    <t>Modelo EU CR7 – Método IRB – Efeito sobre os RWEA dos derivados de crédito utilizados como técnicas de CRM</t>
  </si>
  <si>
    <t>Modelo EU CR7-A — Método IRB — Divulgação da extensão da utilização de técnicas de CRM</t>
  </si>
  <si>
    <t xml:space="preserve">Modelo EU CR8 – Declarações de fluxos de RWEA relativos a exposições ao risco de crédito de acordo com o método IRB </t>
  </si>
  <si>
    <t>A-IRB</t>
  </si>
  <si>
    <t>Montante das perdas esperadas</t>
  </si>
  <si>
    <t xml:space="preserve">Administrações centrais ou bancos centrais </t>
  </si>
  <si>
    <t>3.1</t>
  </si>
  <si>
    <t>3.2</t>
  </si>
  <si>
    <t>4.1</t>
  </si>
  <si>
    <t>4.2</t>
  </si>
  <si>
    <t>4.3</t>
  </si>
  <si>
    <t>do qual, Retalho – Renováveis elegíveis</t>
  </si>
  <si>
    <t>4.4</t>
  </si>
  <si>
    <t>do qual, Retalho – Outros, PME</t>
  </si>
  <si>
    <t>4.5</t>
  </si>
  <si>
    <t>Montante de exposição ponderado pelo risco antes da aplicação de derivados de crédito</t>
  </si>
  <si>
    <t>Montante de exposição ponderado pelo risco efetivo</t>
  </si>
  <si>
    <t>Exposições de acordo com o F-IRB</t>
  </si>
  <si>
    <t>Administrações centrais e bancos centrais</t>
  </si>
  <si>
    <t xml:space="preserve">Empresas </t>
  </si>
  <si>
    <t>do qual, Empresas - PME</t>
  </si>
  <si>
    <t>do qual, Empresas - Financiamento especializado</t>
  </si>
  <si>
    <t>Exposições de acordo com o A-IRB</t>
  </si>
  <si>
    <t xml:space="preserve">do qual, Retalho - PME - Garantido por cauções de bens imóveis </t>
  </si>
  <si>
    <t>do qual, Retalho - não PME - Garantido por cauções de bens imóveis</t>
  </si>
  <si>
    <t>do qual, Retalho - PME - Outros</t>
  </si>
  <si>
    <t>do qual, Retalho - não PME - Outros</t>
  </si>
  <si>
    <t>TOTAL (incluindo exposições F-IRB e exposições A-IRB)</t>
  </si>
  <si>
    <t xml:space="preserve">Total de exposições
</t>
  </si>
  <si>
    <t>Técnicas de redução do risco de crédito</t>
  </si>
  <si>
    <t>Métodos de redução do risco de crédito no cálculo dos RWEA</t>
  </si>
  <si>
    <t>Proteção real de crédito (FCP)</t>
  </si>
  <si>
    <t>3.3</t>
  </si>
  <si>
    <t>do qual, Empresas - Outros</t>
  </si>
  <si>
    <t>do qual, Retalho – Outros, não PME</t>
  </si>
  <si>
    <t>Montante de exposição ponderado pelo risco</t>
  </si>
  <si>
    <t>Montante de exposição ponderado pelo risco no final do período de relato anterior</t>
  </si>
  <si>
    <t>Volume dos ativos (+/-)</t>
  </si>
  <si>
    <t>Qualidade dos ativos (+/-)</t>
  </si>
  <si>
    <t>Atualizações de modelos (+/-)</t>
  </si>
  <si>
    <t>Metodologia e política (+/-)</t>
  </si>
  <si>
    <t>Aquisições e alienações (+/-)</t>
  </si>
  <si>
    <t>Movimentos cambiais (+/-)</t>
  </si>
  <si>
    <t>Outros (+/-)</t>
  </si>
  <si>
    <t>Montante de exposição ponderado pelo risco no final do período de relato</t>
  </si>
  <si>
    <t>Modelo EU CR10 — Financiamento especializado e exposições sobre títulos de capital de acordo com o método da ponderação do risco simples</t>
  </si>
  <si>
    <t>Modelo EU CR10.1</t>
  </si>
  <si>
    <t>Financiamento especializado: Financiamento de projetos (método de afetação)</t>
  </si>
  <si>
    <t>Categorias regulamentares</t>
  </si>
  <si>
    <t>Prazo de vencimento residual</t>
  </si>
  <si>
    <t>Exposição patrimonial</t>
  </si>
  <si>
    <t>Exposição extrapatrimonial</t>
  </si>
  <si>
    <t>Categoria 1</t>
  </si>
  <si>
    <t>Inferior a 2,5 anos</t>
  </si>
  <si>
    <t>Igual ou superior a 2,5 anos</t>
  </si>
  <si>
    <t>Categoria 2</t>
  </si>
  <si>
    <t>Categoria 3</t>
  </si>
  <si>
    <t>Categoria 4</t>
  </si>
  <si>
    <t>Categoria 5</t>
  </si>
  <si>
    <t>Modelo EU CCR1 – Análise da exposição ao CCR por método</t>
  </si>
  <si>
    <t>Modelo EU CCR2 — Operações sujeitas a requisitos de fundos próprios para o risco de CVA</t>
  </si>
  <si>
    <t>Modelo EU CCR3 – Método padrão – exposições ao CCR por ponderadores de risco e classes de exposição regulamentares</t>
  </si>
  <si>
    <t>Modelo EU CCR8 – Exposições sobre CCP</t>
  </si>
  <si>
    <t>Custo de substituição (RC)</t>
  </si>
  <si>
    <t>Exposição futura potencial (PFE)</t>
  </si>
  <si>
    <t>EEPE</t>
  </si>
  <si>
    <t>Valor de exposição antes de CRM</t>
  </si>
  <si>
    <t>Valor de exposição após CRM</t>
  </si>
  <si>
    <t>RWEA</t>
  </si>
  <si>
    <t>EU - Método do risco inicial (para derivados)</t>
  </si>
  <si>
    <t>EU - SA-CCR Simplificado (para derivados)</t>
  </si>
  <si>
    <t>SA-CCR (para derivados)</t>
  </si>
  <si>
    <t>IMM (para derivados e SFT)</t>
  </si>
  <si>
    <t>Do qual conjuntos de compensação de operações de financiamento através de valores mobiliários</t>
  </si>
  <si>
    <t>2b</t>
  </si>
  <si>
    <t>Do qual derivados e conjuntos de compensação de derivados e operações de liquidação longa</t>
  </si>
  <si>
    <t>2c</t>
  </si>
  <si>
    <t>Do qual decorrente de conjuntos de compensação contratual entre produtos</t>
  </si>
  <si>
    <t>Método simples baseado em cauções financeiras (para SFT)</t>
  </si>
  <si>
    <t>Método integral baseado em cauções financeiras (para SFT)</t>
  </si>
  <si>
    <t>VaR (Valor em risco) para SFT</t>
  </si>
  <si>
    <t>Total de operações sujeitas ao método avançado</t>
  </si>
  <si>
    <t xml:space="preserve">   i) Componente VaR (incluindo o multiplicador de três)</t>
  </si>
  <si>
    <t xml:space="preserve">   ii) Componente VaR sob tensão (incluindo o multiplicador de três):</t>
  </si>
  <si>
    <t>Operações sujeitas ao método padrão</t>
  </si>
  <si>
    <t xml:space="preserve">Total de operações sujeitas a requisitos de fundos próprios para o risco de CVA </t>
  </si>
  <si>
    <t>Classes de exposição</t>
  </si>
  <si>
    <t xml:space="preserve">Administrações regionais ou autoridades locais </t>
  </si>
  <si>
    <t>Cauções utilizadas em operações de derivados</t>
  </si>
  <si>
    <t>Cauções utilizadas em SFT</t>
  </si>
  <si>
    <t>Tipo de caução</t>
  </si>
  <si>
    <t>Justo valor das cauções recebidas</t>
  </si>
  <si>
    <t>Justo valor das cauções dadas</t>
  </si>
  <si>
    <t>Segregadas</t>
  </si>
  <si>
    <t>Não segregadas</t>
  </si>
  <si>
    <t>Numerário – moeda nacional</t>
  </si>
  <si>
    <t>Numerário – outras moedas</t>
  </si>
  <si>
    <t>Dívida soberana nacional</t>
  </si>
  <si>
    <t>Outra dívida soberana</t>
  </si>
  <si>
    <t>Dívida de agência estatal</t>
  </si>
  <si>
    <t>Obrigações de empresas</t>
  </si>
  <si>
    <t>Outras cauções</t>
  </si>
  <si>
    <t xml:space="preserve">Valor de exposição </t>
  </si>
  <si>
    <t>Exposições sobre QCCP elegíveis (total)</t>
  </si>
  <si>
    <t>Exposições para transações em QCCP (excluindo margem inicial e contribuições para o fundo de proteção) do qual</t>
  </si>
  <si>
    <t xml:space="preserve">   i) Derivados OTC</t>
  </si>
  <si>
    <t xml:space="preserve">   ii) Derivados transacionados em bolsa</t>
  </si>
  <si>
    <t xml:space="preserve">   iii) SFT</t>
  </si>
  <si>
    <t xml:space="preserve">   iv) Conjuntos de compensação em que a compensação contratual entre produtos foi aprovada</t>
  </si>
  <si>
    <t>Margem inicial segregada</t>
  </si>
  <si>
    <t>Margem inicial não segregada</t>
  </si>
  <si>
    <t>Contribuições pré-financiadas para o fundo de proteção</t>
  </si>
  <si>
    <t>Contribuições não financiadas para o fundo de proteção</t>
  </si>
  <si>
    <t>Exposições a CCP não elegíveis (total)</t>
  </si>
  <si>
    <t>Exposições para transações em CCP não elegíveis (excluindo margem inicial e contribuições para o fundo de proteção); do qual</t>
  </si>
  <si>
    <t>Modelo EU-SEC1 — Exposições de titularização extra carteira de negociação</t>
  </si>
  <si>
    <t>Modelo EU-SEC3 — Exposições de titularização extra carteira de negociação e requisitos de fundos próprios regulamentares associados — a instituição atua na qualidade de cedente ou patrocinador</t>
  </si>
  <si>
    <t>Modelo EU-SEC4 — Exposições de titularização extra carteira de negociação e requisitos de fundos próprios regulamentares associados — a instituição atua na qualidade de investidor</t>
  </si>
  <si>
    <t>A instituição atua na qualidade de cedente</t>
  </si>
  <si>
    <t>A instituição atua na qualidade de patrocinador</t>
  </si>
  <si>
    <t>A instituição atua na qualidade de investidor</t>
  </si>
  <si>
    <t>Tradicional</t>
  </si>
  <si>
    <t>Sintética</t>
  </si>
  <si>
    <t>Subtotal</t>
  </si>
  <si>
    <t>STS</t>
  </si>
  <si>
    <t>Não STS</t>
  </si>
  <si>
    <t>do qual, SRT</t>
  </si>
  <si>
    <t>Total das exposições</t>
  </si>
  <si>
    <t>Retalho (total)</t>
  </si>
  <si>
    <t xml:space="preserve">   empréstimos hipotecários sobre imóveis de habitação</t>
  </si>
  <si>
    <t xml:space="preserve">   cartões de crédito</t>
  </si>
  <si>
    <t xml:space="preserve">   outras exposições de retalho </t>
  </si>
  <si>
    <t xml:space="preserve">   retitularização</t>
  </si>
  <si>
    <t>Por grosso (total)</t>
  </si>
  <si>
    <t xml:space="preserve">   empréstimos a empresas</t>
  </si>
  <si>
    <t xml:space="preserve">   empréstimos hipotecários sobre imóveis comerciais </t>
  </si>
  <si>
    <t xml:space="preserve">   locações e contas a receber</t>
  </si>
  <si>
    <t xml:space="preserve">   por grosso, outros</t>
  </si>
  <si>
    <t>Valores de exposição (por escalões de ponderação de risco (RW)/deduções)</t>
  </si>
  <si>
    <t>Valores de exposição (por abordagem regulamentar)</t>
  </si>
  <si>
    <t>Montante de exposição ponderado pelo risco (RWEA)
 (por abordagem regulamentar)</t>
  </si>
  <si>
    <t>Requisito de fundos próprios após aplicação do limite máximo</t>
  </si>
  <si>
    <t>RW ≤ 20 %</t>
  </si>
  <si>
    <t xml:space="preserve"> RW &gt; 20 % e até 50 %</t>
  </si>
  <si>
    <t xml:space="preserve"> RW &gt; 50 % e até 100 %</t>
  </si>
  <si>
    <t xml:space="preserve"> RW &gt; 100 % e até 1250 %</t>
  </si>
  <si>
    <t>RW 1250 %/deduções</t>
  </si>
  <si>
    <t>SEC-IRBA</t>
  </si>
  <si>
    <t>SEC-ERBA
(incluindo IAA)</t>
  </si>
  <si>
    <t>SEC-SA</t>
  </si>
  <si>
    <t>RW 1250 %/ deduções</t>
  </si>
  <si>
    <t>RW 1250 %
deduções</t>
  </si>
  <si>
    <t xml:space="preserve">Operações tradicionais </t>
  </si>
  <si>
    <t xml:space="preserve">   Titularização</t>
  </si>
  <si>
    <t xml:space="preserve">       Retalho</t>
  </si>
  <si>
    <t xml:space="preserve">       do qual, STS</t>
  </si>
  <si>
    <t xml:space="preserve">       Por grosso</t>
  </si>
  <si>
    <t xml:space="preserve">   Retitularização</t>
  </si>
  <si>
    <t xml:space="preserve">Operações sintéticas </t>
  </si>
  <si>
    <t xml:space="preserve">       Subjacente de retalho</t>
  </si>
  <si>
    <t>Montante de exposição ponderado pelo risco (RWEA) 
(por abordagem regulamentar)</t>
  </si>
  <si>
    <t>RW  1250 %/deduções</t>
  </si>
  <si>
    <t xml:space="preserve">Titularização tradicional </t>
  </si>
  <si>
    <t xml:space="preserve">Titularização sintética </t>
  </si>
  <si>
    <t>Rácios de Fundos próprios (em percentagem do montante da exposição ponderada pelo risco)</t>
  </si>
  <si>
    <t>(Ajustamento para isenção temporária das exposições sobre bancos centrais (se aplicável))</t>
  </si>
  <si>
    <t>Ajustamento para instrumentos financeiros derivados</t>
  </si>
  <si>
    <t>(Componente CCP isenta das exposições em que uma instituição procede em nome de um cliente à compensação através de uma CCP) (método do risco inicial)</t>
  </si>
  <si>
    <t>(Provisões gerais deduzidas na determinação dos fundos próprios de nível 1 e provisões específicas associadas às exposições extrapatrimoniais)</t>
  </si>
  <si>
    <t>Rácio de alavancagem (excluindo o impacto de qualquer isenção temporária aplicável às reservas junto de bancos centrais) (%)</t>
  </si>
  <si>
    <t>EU-27b</t>
  </si>
  <si>
    <t>Medida de exposição total (incluindo o impacto de qualquer isenção temporária aplicável das reservas junto de bancos centrais) que incorpora valores médios da linha 28 dos ativos SFT em termos brutos (após ajustamento para operações contabilísticas de venda e líquidos dos montantes das contas a pagar e a receber em numerário associadas)</t>
  </si>
  <si>
    <t>Medida de exposição total (excluindo o impacto de qualquer isenção temporária aplicável das reservas junto de bancos centrais) que incorpora valores médios da linha 28 dos ativos SFT em termos brutos (após ajustamento para operações contabilísticas de venda e líquidos dos montantes das contas a pagar e a receber em numerário associadas)</t>
  </si>
  <si>
    <t>Operações de financiamento através de valores mobiliários com clientes financeiros caucionadas por HQLA de nível 1, produtivas, sujeitas a uma margem de avaliação (haircut) de 0 %</t>
  </si>
  <si>
    <t>Operações de financiamento através de valores mobiliários com clientes financeiros caucionadas por outros ativos, produtivas, e empréstimos e adiantamentos a instituições financeiras, produtivos</t>
  </si>
  <si>
    <t>Empréstimos a clientes empresariais não financeiros, produtivos, empréstimos a clientes de retalho e pequenas empresas, produtivos, e empréstimos a entidades soberanas e entidades do setor público, produtivos, do qual:</t>
  </si>
  <si>
    <t xml:space="preserve"> Proteção pessoal de crédito (UFCP)</t>
  </si>
  <si>
    <t>do qual, Retalho – Bens imóveis, PME</t>
  </si>
  <si>
    <t>do qual, Retalho – Bens imóveis, não PME</t>
  </si>
  <si>
    <t>Rácios de capital e resumo dos seus principais componentes</t>
  </si>
  <si>
    <t xml:space="preserve">    Fully implemented</t>
  </si>
  <si>
    <t xml:space="preserve">  Phased-in</t>
  </si>
  <si>
    <t>FUNDOS PRÓPRIOS</t>
  </si>
  <si>
    <t>Fundos próprios de nível 1 (tier 1)</t>
  </si>
  <si>
    <t>dos quais: Fundos próprios principais de nível 1 (CET1)</t>
  </si>
  <si>
    <t>Fundos próprios de nível 2 (tier 2)</t>
  </si>
  <si>
    <t>Fundos próprios totais</t>
  </si>
  <si>
    <t>Risco de crédito e risco de crédito de contraparte</t>
  </si>
  <si>
    <t>Risco de mercado</t>
  </si>
  <si>
    <t>Credit Valuation Adjustments (CVA)</t>
  </si>
  <si>
    <t>RÁCIOS DE CAPITAL</t>
  </si>
  <si>
    <t>Rácio common equity tier 1</t>
  </si>
  <si>
    <t>Rácio tier 1</t>
  </si>
  <si>
    <t>Rácio total</t>
  </si>
  <si>
    <t>Reconciliação entre o capital contabilístico e regulamentar</t>
  </si>
  <si>
    <t>Capital</t>
  </si>
  <si>
    <t>Títulos próprios</t>
  </si>
  <si>
    <t>Prémio de emissão</t>
  </si>
  <si>
    <t>Ações Preferenciais</t>
  </si>
  <si>
    <t>Outros instrumentos de capital</t>
  </si>
  <si>
    <t>Reservas e resultados acumulados</t>
  </si>
  <si>
    <t>Lucro líquido do exercício atribuível aos acionistas do Banco</t>
  </si>
  <si>
    <t>TOTAL DE CAPITAIS PRÓPRIOS ATRIBUÍVEIS AOS ACIONISTAS</t>
  </si>
  <si>
    <t>Interesses que não controlam (minoritários)</t>
  </si>
  <si>
    <t>TOTAL DE CAPITAIS PRÓPRIOS</t>
  </si>
  <si>
    <t>Títulos próprios de instrumentos não elegíveis para FPP1</t>
  </si>
  <si>
    <t>Ações Preferenciais não elegíveis para FPP1</t>
  </si>
  <si>
    <t>Outros instrumentos de capital não elegíveis para FPP1</t>
  </si>
  <si>
    <t>Lucro líquido do exercício atribuível aos acionistas do Banco não elegível para FPP1</t>
  </si>
  <si>
    <t xml:space="preserve">Interesses que não controlam (minoritários) não elegíveis para FPP1 </t>
  </si>
  <si>
    <t>Outros ajustamentos regulamentares</t>
  </si>
  <si>
    <t>Dos quais: Ativos intangíveis</t>
  </si>
  <si>
    <t>Dos quais: Goodwill</t>
  </si>
  <si>
    <t>Dos quais: Ativos por impostos diferidos</t>
  </si>
  <si>
    <t>Dos quais: Outros</t>
  </si>
  <si>
    <t>FUNDOS PRÓPRIOS PRINCIPAIS DE NÍVEL 1 (FPP1)</t>
  </si>
  <si>
    <t>Passivos subordinados</t>
  </si>
  <si>
    <t>Ajustamentos transferidos de FPP1</t>
  </si>
  <si>
    <t>Ajustamentos transferidos de FP2</t>
  </si>
  <si>
    <t>Outros Ajustamentos</t>
  </si>
  <si>
    <t>Dos quais: Insuficiência de provisões para perdas esperadas</t>
  </si>
  <si>
    <t>Dos quais: Montantes residuais de instrumentos de FPP1 de entidades do setor financeiro nas quais a instituição tem um investimento significativo</t>
  </si>
  <si>
    <t>FUNDOS PRÓPRIOS DE NÍVEL 1 (FP1)</t>
  </si>
  <si>
    <t>Interesses que não controlam elegíveis em FP2</t>
  </si>
  <si>
    <t>Ações Preferenciais elegíveis em FP2</t>
  </si>
  <si>
    <t>Ajustamentos com impacto em FP2, incluindo filtros nacionais</t>
  </si>
  <si>
    <t>Ajustamentos que são transferidos para FP1 por insuficiência de instrumentos FP2</t>
  </si>
  <si>
    <t>FUNDOS PRÓPRIOS DE NÍVEL 2 (FP2)</t>
  </si>
  <si>
    <t>FUNDOS PRÓPRIOS TOTAIS</t>
  </si>
  <si>
    <t>Milhares de euros</t>
  </si>
  <si>
    <t>Instrumentos de fundos próprios e prémios de emissão conexos</t>
  </si>
  <si>
    <t>Rácio de Cobertura de Liquidez (*)</t>
  </si>
  <si>
    <t>Rácio de Financiamento Estável Líquido (NSFR) (**)</t>
  </si>
  <si>
    <t>AO</t>
  </si>
  <si>
    <t>BR</t>
  </si>
  <si>
    <t>CH</t>
  </si>
  <si>
    <t>DE</t>
  </si>
  <si>
    <t>ES</t>
  </si>
  <si>
    <t>FR</t>
  </si>
  <si>
    <t>GB</t>
  </si>
  <si>
    <t>HK</t>
  </si>
  <si>
    <t>KW</t>
  </si>
  <si>
    <t>LU</t>
  </si>
  <si>
    <t>MZ</t>
  </si>
  <si>
    <t>NL</t>
  </si>
  <si>
    <t>PL</t>
  </si>
  <si>
    <t>PT</t>
  </si>
  <si>
    <t>UA</t>
  </si>
  <si>
    <t>US</t>
  </si>
  <si>
    <t xml:space="preserve">RWEA sem efeitos de substituição
(apenas efeitos de redução)
</t>
  </si>
  <si>
    <t xml:space="preserve">RWEA com efeitos de substituição
(efeitos de redução e de substituição)
</t>
  </si>
  <si>
    <t xml:space="preserve"> 
Parte das exposições cobertas por cauções financeiras (% )</t>
  </si>
  <si>
    <t>Parte das exposições cobertas por outras cauções elegíveis (%)</t>
  </si>
  <si>
    <t>Parte das exposições cobertas por outras proteções reais de crédito (%)</t>
  </si>
  <si>
    <t xml:space="preserve">
Parte das exposições cobertas por garantias (% )</t>
  </si>
  <si>
    <t>Parte das exposições cobertas por derivados de crédito (% )</t>
  </si>
  <si>
    <t>Parte das exposições cobertas por cauções de bens imóveis (% )</t>
  </si>
  <si>
    <t>Parte das exposições cobertas por créditos a receber (% )</t>
  </si>
  <si>
    <t>Parte das exposições cobertas por outras cauções de bens físicos (%)</t>
  </si>
  <si>
    <t>Parte das exposições cobertas por depósitos em numerário (%)</t>
  </si>
  <si>
    <t>Parte das exposições cobertas por apólices de seguro de vida (%)</t>
  </si>
  <si>
    <t>Parte das exposições cobertas por instrumentos detidos por um terceiro (%)</t>
  </si>
  <si>
    <t>Transitional</t>
  </si>
  <si>
    <t>Ativos de derivados para efeitos do NSFR </t>
  </si>
  <si>
    <t>Balanço Consolidado de acordo com as Demontrações Financeiras publicadas</t>
  </si>
  <si>
    <t>ATIVOS</t>
  </si>
  <si>
    <t>Caixa e disponibilidades em Bancos Centrais</t>
  </si>
  <si>
    <t>Disponibilidades em outras instituições de crédito</t>
  </si>
  <si>
    <t>Ativos financeiros ao custo amortizado</t>
  </si>
  <si>
    <t>Aplicações em instituições de crédito</t>
  </si>
  <si>
    <t>Créditos a clientes</t>
  </si>
  <si>
    <t xml:space="preserve">Dos quais: </t>
  </si>
  <si>
    <t>Empréstimos subordinados</t>
  </si>
  <si>
    <t>Títulos de dívida</t>
  </si>
  <si>
    <t>Ativos financeiros ao justo valor através de resultados</t>
  </si>
  <si>
    <t>Ativos financeiros detidos para negociação</t>
  </si>
  <si>
    <t>Ativos financeiros não detidos para negociação</t>
  </si>
  <si>
    <t>obrigatoriamente ao justo valor através de resultados</t>
  </si>
  <si>
    <t>Ativos financeiros designados ao justo valor</t>
  </si>
  <si>
    <t>através de resultados</t>
  </si>
  <si>
    <t>Ativos financeiros ao justo valor através</t>
  </si>
  <si>
    <t>de outro rendimento integral</t>
  </si>
  <si>
    <t>Ativos com acordo de recompra</t>
  </si>
  <si>
    <t>Derivados de cobertura</t>
  </si>
  <si>
    <t>Investimentos em associadas</t>
  </si>
  <si>
    <t xml:space="preserve"> Detenções diretas e indiretas da instituição de instrumentos de FPP1 de entidades financeiras nas quais a instituição tem um investimento significativo</t>
  </si>
  <si>
    <t>Outros ajustamentos regulamentares de transição a FPP1</t>
  </si>
  <si>
    <t xml:space="preserve">Goodwill </t>
  </si>
  <si>
    <t>Ativos não correntes detidos para venda</t>
  </si>
  <si>
    <t>Propriedades de investimento</t>
  </si>
  <si>
    <t>Outros ativos tangíveis</t>
  </si>
  <si>
    <t>Goodwill e ativos intangíveis</t>
  </si>
  <si>
    <t>Goodwill e ativos intangíveis, excluindo ativos de programas informáticos classificados como ativos intangíveis não enquadráveis no ambito do artigo 13a da Reulamentação 241/2014</t>
  </si>
  <si>
    <t>Ativos por impostos correntes</t>
  </si>
  <si>
    <t>Ativos por impostos diferidos</t>
  </si>
  <si>
    <t>Dependentes de rendibilidade futura excluindo decorrentes de diferenças temporárias</t>
  </si>
  <si>
    <t>Decorrentes de diferenças temporárias ((montante acima do limite de 10%)</t>
  </si>
  <si>
    <t>Decorrentes de diferenças temporárias (montante acima do limiar de 17.65%)</t>
  </si>
  <si>
    <t>Outros ativos</t>
  </si>
  <si>
    <t>Ativos de fundos de pensões com benefícios definidos</t>
  </si>
  <si>
    <t>Fundo Único de Resolução</t>
  </si>
  <si>
    <t>Total do Ativo</t>
  </si>
  <si>
    <t>PASSIVOS</t>
  </si>
  <si>
    <t>Passivos financeiros ao custo amortizado</t>
  </si>
  <si>
    <t>Recursos de instituições de crédito</t>
  </si>
  <si>
    <t>Recursos de clientes e outros empréstimos</t>
  </si>
  <si>
    <t>Títulos de dívida não subordinada emitidos</t>
  </si>
  <si>
    <t>Instrumentos de fundos próprios emitidos por filiais e detidos por terceiros</t>
  </si>
  <si>
    <t>Passivos financeiros ao justo valor através de resultados</t>
  </si>
  <si>
    <t>Passivos financeiros detidos para negociação</t>
  </si>
  <si>
    <t>Passivos financeiros designados ao justo valor</t>
  </si>
  <si>
    <t>Passivos não correntes detidos para venda</t>
  </si>
  <si>
    <t>Provisões</t>
  </si>
  <si>
    <t>Passivos por impostos correntes</t>
  </si>
  <si>
    <t>Passivos por impostos diferidos</t>
  </si>
  <si>
    <t>Outros passivos</t>
  </si>
  <si>
    <t>Total do Passivo</t>
  </si>
  <si>
    <t>Capitais Próprios</t>
  </si>
  <si>
    <t>Ações preferenciais</t>
  </si>
  <si>
    <t>Reservas legais e estatutárias</t>
  </si>
  <si>
    <t>Resultado líquido do exercício atribuível aos acionistas</t>
  </si>
  <si>
    <t>Total dos Capitais Próprios atribuíveis aos acionistas</t>
  </si>
  <si>
    <t>Interesses que não controlam</t>
  </si>
  <si>
    <t>Total dos Capitais Próprios</t>
  </si>
  <si>
    <t>Total do Passivo e dos Capitais Próprios</t>
  </si>
  <si>
    <t>Informação quantitativa</t>
  </si>
  <si>
    <t>EU 14f</t>
  </si>
  <si>
    <t>Requisitos de SREP (%)</t>
  </si>
  <si>
    <t>Requisitos totais (%)</t>
  </si>
  <si>
    <t>Requisitos de reserva para rácio de alavancagem</t>
  </si>
  <si>
    <t>Requisitos adicionais de AT1 para rácio de alavancagem (%)</t>
  </si>
  <si>
    <t xml:space="preserve">Requisitos adicionais de fundos próprios (CET1 rácio de alavancagem)(%) </t>
  </si>
  <si>
    <t>Requisitos adicionais de AT2 para rácio de alavancagem (%)</t>
  </si>
  <si>
    <t>Ativos por impostos diferidos decorrentes de diferenças temporárias (montante acima do limiar de 10 %, líquido do passivo por impostos correspondente, se estiverem preenchidas as condições previstas no artigo 38.º, n.º 3, do CRR) (valor negativo)</t>
  </si>
  <si>
    <t>Deduções dos AT1 elegíveis que excedem os AT1 da instituição (valor negativo)</t>
  </si>
  <si>
    <t>Deduções dos T2 elegíveis que excedem os T2 da instituição (valor negativo)</t>
  </si>
  <si>
    <t>EU-56a </t>
  </si>
  <si>
    <t xml:space="preserve">Detenções diretas e indiretas de fundos próprios e passivos elegíveis de entidades do setor financeiro nas quais a instituição não tem um investimento significativo (montante abaixo do limiar de 10 % e líquido de posições curtas elegíveis)   </t>
  </si>
  <si>
    <t>Ativos por impostos diferidos decorrentes de diferenças temporárias (montante abaixo do limiar de 17,65 %, líquido do passivo por impostos correspondente, se estiverem preenchidas as condições previstas no artigo 38.º, n.º 3, do CRR)</t>
  </si>
  <si>
    <t>Rácio de fundos próprios principais de nível 1 (%)</t>
  </si>
  <si>
    <t xml:space="preserve">Requisitos de fundos próprios adicionais para fazer face a outros riscos que não o risco de alavancagem excessiva (%) </t>
  </si>
  <si>
    <t>Requisitos de fundos próprios adicionais para fazer face ao risco de alavancagem excessiva (em percentagem da medida de exposição total)</t>
  </si>
  <si>
    <t>Alpha utilizado para calcular o valor de exposição regulamentar</t>
  </si>
  <si>
    <t xml:space="preserve">Valor total de exposição </t>
  </si>
  <si>
    <t xml:space="preserve">Do qual garantido por caução </t>
  </si>
  <si>
    <t>Do qual garantido por garantias financeiras</t>
  </si>
  <si>
    <t>Do qual garantido por derivados de crédito</t>
  </si>
  <si>
    <t>(Componente CCP isenta das exposições em que uma instituição procede em nome de um cliente à compensação através de uma CCP) (método-padrão simplificado)</t>
  </si>
  <si>
    <t>(Exposições sobre empréstimos de fomento sub-rogados por bancos (ou unidades) de desenvolvimento não públicos excluídas)</t>
  </si>
  <si>
    <t>Média dos valores diários dos ativos de SFT em termos brutos, após ajustamento para operações contabilísticas de venda e líquidos dos montantes das contas a pagar e a receber em numerário associadas</t>
  </si>
  <si>
    <t>-</t>
  </si>
  <si>
    <t>Modelo EU CR10.5</t>
  </si>
  <si>
    <t>Exposições em títulos de capital abrangidas pelo método de ponderação do risco simples</t>
  </si>
  <si>
    <t>Exposições sobre títulos de capital cotados em Bolsa</t>
  </si>
  <si>
    <t xml:space="preserve">Exposições sobre outros títulos de capital </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</si>
  <si>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</si>
  <si>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</si>
  <si>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</si>
  <si>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</si>
  <si>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Supervisory shock scenarios</t>
  </si>
  <si>
    <t>Modelo EU IRRBB1 -Riscos de taxa de juro das atividades não incluídas na carteira de negociação</t>
  </si>
  <si>
    <t>Movimento paralelo ascendente</t>
  </si>
  <si>
    <t>Movimento paralelo descendente</t>
  </si>
  <si>
    <t>Aumento da inclinação da curva</t>
  </si>
  <si>
    <t>Diminuição da inclinação da curva</t>
  </si>
  <si>
    <t>Taxas a curto prazo em alta</t>
  </si>
  <si>
    <t>Taxas a curto prazo em baixa</t>
  </si>
  <si>
    <t>Alterações do valor económico do capital próprio</t>
  </si>
  <si>
    <t>Alterações dos resultados líquidos de juros</t>
  </si>
  <si>
    <t>Divulgação de Disciplina de Mercado Junho 2023</t>
  </si>
  <si>
    <t>Quadro</t>
  </si>
  <si>
    <t>Nome</t>
  </si>
  <si>
    <t>EU CC1:Composição dos fundos próprios regulamentares</t>
  </si>
  <si>
    <t>EU CC2:Reconciliação dos fundos próprios regulamentares com o balanço nas demonstrações financeiras auditadas</t>
  </si>
  <si>
    <t>EU OV1:Síntese dos montantes totais das exposições ao risco</t>
  </si>
  <si>
    <t>EU KM1:Modelo para os indicadores de base</t>
  </si>
  <si>
    <t>EU CCyB1:Distribuição geográfica das exposições de crédito relevantes para o cálculo da reserva contracíclica de fundos próprios</t>
  </si>
  <si>
    <t>EU CCyB2:Montante da reserva contracíclica de fundos próprios específica da instituição</t>
  </si>
  <si>
    <t>EU CCR1:Análise da exposição ao CCR por método</t>
  </si>
  <si>
    <t>EU CCR2:Operações sujeitas a requisitos de fundos próprios para o risco de CVA</t>
  </si>
  <si>
    <t>EU CCR3:Método padrão – exposições ao CCR por ponderadores de risco e classes de exposição regulamentares</t>
  </si>
  <si>
    <t>EU CCR5:Composição das cauções para as exposições ao CCR</t>
  </si>
  <si>
    <t>EU CCR8:Exposições sobre CCP</t>
  </si>
  <si>
    <t>EU CR1:Exposições produtivas e não produtivas e provisões relacionadas</t>
  </si>
  <si>
    <t>EU CR2:Variações no volume de empréstimos e adiantamentos não produtivos</t>
  </si>
  <si>
    <t>EU CR3:Síntese das técnicas de CRM  Divulgação da utilização de técnicas de redução do risco de crédito</t>
  </si>
  <si>
    <t>EU CR4:Método padrão – Exposição ao risco de crédito e efeitos de redução do risco de crédito (CRM)</t>
  </si>
  <si>
    <t>EU CR5:Método padrão</t>
  </si>
  <si>
    <t>EU CR7:Método IRB – Efeito sobre os RWEA dos derivados de crédito utilizados como técnicas de CRM</t>
  </si>
  <si>
    <t>EU CR7-A:Método IRB — Divulgação da extensão da utilização de técnicas de CRM</t>
  </si>
  <si>
    <t xml:space="preserve">EU CR8:Declarações de fluxos de RWEA relativos a exposições ao risco de crédito de acordo com o método IRB </t>
  </si>
  <si>
    <t>EU CR10:Exposições de financiamento especializado e em títulos de capital de acordo com o método da ponderação do risco simples</t>
  </si>
  <si>
    <t>EU-SEC1:Exposições de titularização extra carteira de negociação</t>
  </si>
  <si>
    <t>EU-SEC3:Exposições de titularização extra carteira de negociação e requisitos de fundos próprios regulamentares associados — a instituição atua na qualidade de cedente ou patrocinador</t>
  </si>
  <si>
    <t>EU-SEC4:Exposições de titularização extra carteira de negociação e requisitos de fundos próprios regulamentares associados — a instituição atua na qualidade de investidor</t>
  </si>
  <si>
    <t>EU CQ1:Qualidade de crédito das exposições reestruturadas</t>
  </si>
  <si>
    <t>EU CQ5:Qualidade de crédito dos empréstimos e adiantamentos, por setor</t>
  </si>
  <si>
    <t xml:space="preserve">EU CQ7:Cauções obtidas por aquisição da posse e processos de execução </t>
  </si>
  <si>
    <t>EU CQ8:Cauções obtidas por aquisição da posse e processos de execução - discriminação por antiguidade</t>
  </si>
  <si>
    <t>EU LR1:Resumo da conciliação dos ativos contabilísticos e das exposições utilizadas para efeitos do rácio de alavancagem</t>
  </si>
  <si>
    <t>EU LR2:Divulgação comum do rácio de alavancagem</t>
  </si>
  <si>
    <t>EU LR3:Repartição das exposições patrimoniais (excluindo derivados, SFT e exposições isentas)</t>
  </si>
  <si>
    <t>EU LIQ1:Informação quantitativa sobre o rácio de cobertura de liquidez (LCR)</t>
  </si>
  <si>
    <t xml:space="preserve">EU LIQ2:Rácio de Financiamento Estável Líquido </t>
  </si>
  <si>
    <t>EU IRRBB1:Riscos de taxa de juro das atividades não incluídas na carteira de negociação</t>
  </si>
  <si>
    <t>30 jun 2023</t>
  </si>
  <si>
    <r>
      <rPr>
        <sz val="8"/>
        <rFont val="Santander Texr"/>
      </rPr>
      <t>Operações sujeitas ao método alternativo (baseado no método do risco inicial )</t>
    </r>
  </si>
  <si>
    <r>
      <rPr>
        <b/>
        <sz val="16"/>
        <color rgb="FFFF0000"/>
        <rFont val="Santander Texr"/>
      </rPr>
      <t>Modelo EU CCR5 — Composição das cauções para as exposições ao CCR</t>
    </r>
  </si>
  <si>
    <t>Modelo EU LR1: Resumo da conciliação dos ativos contabilísticos e das exposições utilizadas para efeitos do rácio de alavancagem</t>
  </si>
  <si>
    <t>Modelo EU LR2:Divulgação comum do rácio de alavancagem</t>
  </si>
  <si>
    <t>Modelo EU LR3: Repartição das exposições patrimoniais 
(excluindo derivados, SFT e exposições isentas)</t>
  </si>
  <si>
    <t>30 Jun 2023</t>
  </si>
  <si>
    <t>31 Dec 2022</t>
  </si>
  <si>
    <t>Jun 23</t>
  </si>
  <si>
    <t>T
(30/06/2023)</t>
  </si>
  <si>
    <t>T-1 
(31/03/2023)</t>
  </si>
  <si>
    <t>T-2
(31/12/2022)</t>
  </si>
  <si>
    <t>T-3
(30/09/2022)</t>
  </si>
  <si>
    <r>
      <t xml:space="preserve">Exposições sobre </t>
    </r>
    <r>
      <rPr>
        <i/>
        <sz val="9"/>
        <rFont val="Santander Texr"/>
      </rPr>
      <t>Private equity</t>
    </r>
  </si>
  <si>
    <t>Dez 22</t>
  </si>
  <si>
    <t>42a</t>
  </si>
  <si>
    <t>56b</t>
  </si>
  <si>
    <t>020a</t>
  </si>
  <si>
    <t>Sub-Total</t>
  </si>
  <si>
    <t>EU4</t>
  </si>
  <si>
    <t>F-IRB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</si>
</sst>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quot;£&quot;#,##0;[Red]\-&quot;£&quot;#,##0"/>
    <numFmt numFmtId="165" formatCode="0.0%"/>
    <numFmt numFmtId="166" formatCode="_-* #,##0_-;\-* #,##0_-;_-* &quot;-&quot;??_-;_-@_-"/>
    <numFmt numFmtId="167" formatCode="#,##0_ ;\-#,##0\ "/>
    <numFmt numFmtId="168" formatCode="0.000%"/>
    <numFmt numFmtId="169" formatCode="#,##0\ \ "/>
  </numFmts>
  <fonts count="76">
    <font>
      <sz val="11"/>
      <color theme="1"/>
      <name val="Calibri"/>
      <family val="2"/>
      <scheme val="minor"/>
    </font>
    <font>
      <sz val="11"/>
      <color theme="1"/>
      <name val="Trebuchet MS"/>
      <family val="2"/>
    </font>
    <font>
      <b/>
      <sz val="20"/>
      <name val="Arial"/>
      <family val="2"/>
    </font>
    <font>
      <sz val="10"/>
      <name val="Arial"/>
      <family val="2"/>
    </font>
    <font>
      <b/>
      <sz val="12"/>
      <name val="Arial"/>
      <family val="2"/>
    </font>
    <font>
      <u/>
      <sz val="11"/>
      <color theme="10"/>
      <name val="Calibri"/>
      <family val="2"/>
      <scheme val="minor"/>
    </font>
    <font>
      <sz val="11"/>
      <color theme="1"/>
      <name val="Calibri"/>
      <family val="2"/>
      <scheme val="minor"/>
    </font>
    <font>
      <sz val="11"/>
      <color theme="1"/>
      <name val="Calibri"/>
      <family val="2"/>
      <charset val="238"/>
      <scheme val="minor"/>
    </font>
    <font>
      <u/>
      <sz val="10"/>
      <color rgb="FFD1005D"/>
      <name val="FocoMbcp"/>
      <family val="2"/>
    </font>
    <font>
      <sz val="10"/>
      <color indexed="8"/>
      <name val="Helvetica Neue"/>
    </font>
    <font>
      <sz val="10"/>
      <name val="Arial Rounded MT Bold"/>
      <family val="2"/>
    </font>
    <font>
      <sz val="11"/>
      <color rgb="FF000000"/>
      <name val="Trebuchet MS"/>
      <family val="2"/>
    </font>
    <font>
      <u/>
      <sz val="10"/>
      <color theme="10"/>
      <name val="Arial"/>
      <family val="2"/>
    </font>
    <font>
      <b/>
      <sz val="10"/>
      <name val="Arial"/>
      <family val="2"/>
    </font>
    <font>
      <b/>
      <sz val="10"/>
      <color rgb="FFD1005D"/>
      <name val="Santander Texr"/>
    </font>
    <font>
      <sz val="10"/>
      <color theme="1"/>
      <name val="Santander Texr"/>
    </font>
    <font>
      <sz val="10"/>
      <color rgb="FF575756"/>
      <name val="Santander Texr"/>
    </font>
    <font>
      <i/>
      <sz val="10"/>
      <color rgb="FF575756"/>
      <name val="Santander Texr"/>
    </font>
    <font>
      <b/>
      <sz val="14"/>
      <color rgb="FFD1005D"/>
      <name val="Santander Texr"/>
    </font>
    <font>
      <sz val="11"/>
      <color rgb="FF575756"/>
      <name val="Santander Texr"/>
    </font>
    <font>
      <sz val="9"/>
      <name val="Santander Texr"/>
    </font>
    <font>
      <sz val="8"/>
      <name val="Santander Texr"/>
    </font>
    <font>
      <b/>
      <sz val="11"/>
      <color rgb="FFD1005D"/>
      <name val="Santander Texr"/>
    </font>
    <font>
      <sz val="9"/>
      <color rgb="FF575756"/>
      <name val="Santander Texr"/>
    </font>
    <font>
      <sz val="8"/>
      <color rgb="FF575756"/>
      <name val="Santander Texr"/>
    </font>
    <font>
      <b/>
      <sz val="8"/>
      <color rgb="FF575756"/>
      <name val="Santander Texr"/>
    </font>
    <font>
      <b/>
      <sz val="10"/>
      <color rgb="FF575756"/>
      <name val="Santander Texr"/>
    </font>
    <font>
      <sz val="10"/>
      <name val="Santander Texr"/>
    </font>
    <font>
      <sz val="11"/>
      <color theme="1"/>
      <name val="Santander Texr"/>
    </font>
    <font>
      <b/>
      <sz val="9"/>
      <color indexed="9"/>
      <name val="Santander Texr"/>
    </font>
    <font>
      <sz val="10"/>
      <color indexed="9"/>
      <name val="Santander Texr"/>
    </font>
    <font>
      <b/>
      <sz val="10"/>
      <color indexed="9"/>
      <name val="Santander Texr"/>
    </font>
    <font>
      <sz val="11"/>
      <name val="Santander Texr"/>
    </font>
    <font>
      <sz val="8"/>
      <color theme="1"/>
      <name val="Santander Texr"/>
    </font>
    <font>
      <sz val="12"/>
      <color rgb="FF575756"/>
      <name val="Santander Texr"/>
    </font>
    <font>
      <u/>
      <sz val="10"/>
      <color rgb="FFD1005D"/>
      <name val="Santander Texr"/>
    </font>
    <font>
      <b/>
      <sz val="11"/>
      <color theme="1"/>
      <name val="Santander Texr"/>
    </font>
    <font>
      <sz val="11"/>
      <color rgb="FF0070C0"/>
      <name val="Santander Texr"/>
    </font>
    <font>
      <sz val="12"/>
      <color theme="1"/>
      <name val="Santander Texr"/>
    </font>
    <font>
      <b/>
      <sz val="11"/>
      <color rgb="FF000000"/>
      <name val="Santander Texr"/>
    </font>
    <font>
      <sz val="9"/>
      <color theme="1"/>
      <name val="Santander Texr"/>
    </font>
    <font>
      <b/>
      <sz val="14"/>
      <color theme="1"/>
      <name val="Santander Texr"/>
    </font>
    <font>
      <sz val="14"/>
      <color theme="1"/>
      <name val="Santander Texr"/>
    </font>
    <font>
      <b/>
      <sz val="16"/>
      <color theme="1"/>
      <name val="Santander Texr"/>
    </font>
    <font>
      <sz val="16"/>
      <color theme="1"/>
      <name val="Santander Texr"/>
    </font>
    <font>
      <b/>
      <sz val="11"/>
      <name val="Santander Texr"/>
    </font>
    <font>
      <sz val="10"/>
      <color rgb="FFFF0000"/>
      <name val="Santander Texr"/>
    </font>
    <font>
      <sz val="11"/>
      <color rgb="FFFF0000"/>
      <name val="Santander Texr"/>
    </font>
    <font>
      <sz val="8"/>
      <color rgb="FFFF0000"/>
      <name val="Santander Texr"/>
    </font>
    <font>
      <u/>
      <sz val="11"/>
      <color rgb="FF008080"/>
      <name val="Santander Texr"/>
    </font>
    <font>
      <i/>
      <sz val="11"/>
      <color rgb="FF575756"/>
      <name val="Santander Texr"/>
    </font>
    <font>
      <b/>
      <sz val="11"/>
      <color rgb="FF575756"/>
      <name val="Santander Texr"/>
    </font>
    <font>
      <b/>
      <sz val="10"/>
      <name val="Santander Texr"/>
    </font>
    <font>
      <b/>
      <sz val="8"/>
      <name val="Santander Texr"/>
    </font>
    <font>
      <b/>
      <sz val="22"/>
      <color rgb="FFFF0000"/>
      <name val="Santander Texr"/>
    </font>
    <font>
      <b/>
      <sz val="12"/>
      <name val="Santander Texr"/>
    </font>
    <font>
      <b/>
      <sz val="12"/>
      <color theme="0"/>
      <name val="Santander Texr"/>
    </font>
    <font>
      <b/>
      <sz val="10"/>
      <color rgb="FFFF0000"/>
      <name val="Santander Texr"/>
    </font>
    <font>
      <b/>
      <sz val="14"/>
      <color rgb="FFFF0000"/>
      <name val="Santander Texr"/>
    </font>
    <font>
      <b/>
      <sz val="9"/>
      <name val="Santander Texr"/>
    </font>
    <font>
      <b/>
      <strike/>
      <sz val="10"/>
      <name val="Santander Texr"/>
    </font>
    <font>
      <u/>
      <sz val="8"/>
      <name val="Santander Texr"/>
    </font>
    <font>
      <u/>
      <sz val="11"/>
      <name val="Santander Texr"/>
    </font>
    <font>
      <b/>
      <sz val="16"/>
      <color rgb="FFFF0000"/>
      <name val="Santander Texr"/>
    </font>
    <font>
      <sz val="12"/>
      <name val="Santander Texr"/>
    </font>
    <font>
      <b/>
      <i/>
      <sz val="10"/>
      <name val="Santander Texr"/>
    </font>
    <font>
      <i/>
      <sz val="8"/>
      <name val="Santander Texr"/>
    </font>
    <font>
      <b/>
      <sz val="14"/>
      <name val="Santander Texr"/>
    </font>
    <font>
      <i/>
      <sz val="9"/>
      <name val="Santander Texr"/>
    </font>
    <font>
      <sz val="8.5"/>
      <name val="Santander Texr"/>
    </font>
    <font>
      <sz val="11"/>
      <name val="Calibri"/>
      <family val="2"/>
      <scheme val="minor"/>
    </font>
    <font>
      <b/>
      <sz val="11"/>
      <color theme="1"/>
      <name val="Calibri"/>
      <family val="2"/>
      <scheme val="minor"/>
    </font>
    <font>
      <b/>
      <sz val="18"/>
      <color rgb="FFFF0000"/>
      <name val="Santander Texr"/>
    </font>
    <font>
      <b/>
      <sz val="11"/>
      <color rgb="FFFF0000"/>
      <name val="Santander Texr"/>
    </font>
    <font>
      <sz val="9"/>
      <color theme="1" tint="0.34998626667073579"/>
      <name val="Santander Texr"/>
    </font>
    <font>
      <b/>
      <sz val="11"/>
      <color rgb="FFFF0000"/>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rgb="FFBFBFBF"/>
        <bgColor indexed="64"/>
      </patternFill>
    </fill>
    <fill>
      <patternFill patternType="solid">
        <fgColor rgb="FFFF00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rgb="FFD1005D"/>
      </bottom>
      <diagonal/>
    </border>
    <border>
      <left/>
      <right/>
      <top style="thin">
        <color rgb="FFD1005D"/>
      </top>
      <bottom/>
      <diagonal/>
    </border>
    <border>
      <left/>
      <right/>
      <top/>
      <bottom style="thin">
        <color rgb="FFBFBFBF"/>
      </bottom>
      <diagonal/>
    </border>
    <border>
      <left/>
      <right/>
      <top style="thin">
        <color rgb="FFBFBFBF"/>
      </top>
      <bottom style="thin">
        <color rgb="FFBFBFBF"/>
      </bottom>
      <diagonal/>
    </border>
    <border>
      <left/>
      <right/>
      <top style="thin">
        <color rgb="FFBFBFBF"/>
      </top>
      <bottom/>
      <diagonal/>
    </border>
    <border>
      <left/>
      <right/>
      <top style="thin">
        <color rgb="FFD1005D"/>
      </top>
      <bottom style="medium">
        <color rgb="FFD1005D"/>
      </bottom>
      <diagonal/>
    </border>
    <border>
      <left/>
      <right/>
      <top style="thin">
        <color rgb="FFD1005D"/>
      </top>
      <bottom style="thin">
        <color rgb="FFD1005D"/>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style="dotted">
        <color rgb="FFBFBFBF"/>
      </top>
      <bottom style="dotted">
        <color rgb="FFBFBFBF"/>
      </bottom>
      <diagonal/>
    </border>
    <border>
      <left/>
      <right/>
      <top style="thin">
        <color rgb="FFFF0000"/>
      </top>
      <bottom style="thin">
        <color rgb="FFFF0000"/>
      </bottom>
      <diagonal/>
    </border>
    <border>
      <left/>
      <right/>
      <top style="thin">
        <color rgb="FFFF0000"/>
      </top>
      <bottom style="dotted">
        <color theme="0" tint="-0.34998626667073579"/>
      </bottom>
      <diagonal/>
    </border>
    <border>
      <left/>
      <right/>
      <top style="dotted">
        <color theme="0" tint="-0.34998626667073579"/>
      </top>
      <bottom style="dotted">
        <color theme="0" tint="-0.34998626667073579"/>
      </bottom>
      <diagonal/>
    </border>
    <border>
      <left/>
      <right/>
      <top style="dotted">
        <color theme="0" tint="-0.34998626667073579"/>
      </top>
      <bottom style="thin">
        <color rgb="FFFF0000"/>
      </bottom>
      <diagonal/>
    </border>
    <border>
      <left/>
      <right/>
      <top style="thin">
        <color rgb="FFFF0000"/>
      </top>
      <bottom style="medium">
        <color rgb="FFFF0000"/>
      </bottom>
      <diagonal/>
    </border>
    <border>
      <left/>
      <right/>
      <top style="dotted">
        <color theme="0" tint="-0.34998626667073579"/>
      </top>
      <bottom style="medium">
        <color rgb="FFFF0000"/>
      </bottom>
      <diagonal/>
    </border>
    <border>
      <left/>
      <right/>
      <top style="thin">
        <color rgb="FFFF0000"/>
      </top>
      <bottom/>
      <diagonal/>
    </border>
    <border>
      <left/>
      <right/>
      <top style="dotted">
        <color theme="0" tint="-0.34998626667073579"/>
      </top>
      <bottom/>
      <diagonal/>
    </border>
    <border>
      <left/>
      <right/>
      <top style="medium">
        <color rgb="FFFF0000"/>
      </top>
      <bottom style="thin">
        <color rgb="FFFF0000"/>
      </bottom>
      <diagonal/>
    </border>
    <border>
      <left/>
      <right/>
      <top/>
      <bottom style="medium">
        <color rgb="FFFF0000"/>
      </bottom>
      <diagonal/>
    </border>
    <border>
      <left/>
      <right/>
      <top style="thin">
        <color rgb="FFFF0000"/>
      </top>
      <bottom style="dotted">
        <color theme="0" tint="-0.24994659260841701"/>
      </bottom>
      <diagonal/>
    </border>
    <border>
      <left/>
      <right/>
      <top style="dotted">
        <color theme="0" tint="-0.24994659260841701"/>
      </top>
      <bottom style="dotted">
        <color theme="0" tint="-0.24994659260841701"/>
      </bottom>
      <diagonal/>
    </border>
    <border>
      <left/>
      <right/>
      <top style="dotted">
        <color theme="0" tint="-0.24994659260841701"/>
      </top>
      <bottom style="medium">
        <color rgb="FFFF0000"/>
      </bottom>
      <diagonal/>
    </border>
    <border>
      <left/>
      <right/>
      <top style="dotted">
        <color theme="0" tint="-0.24994659260841701"/>
      </top>
      <bottom/>
      <diagonal/>
    </border>
    <border>
      <left/>
      <right/>
      <top style="medium">
        <color rgb="FFFF0000"/>
      </top>
      <bottom style="medium">
        <color rgb="FFFF0000"/>
      </bottom>
      <diagonal/>
    </border>
    <border>
      <left/>
      <right/>
      <top style="thin">
        <color rgb="FFBFBFBF"/>
      </top>
      <bottom style="medium">
        <color rgb="FFFF0000"/>
      </bottom>
      <diagonal/>
    </border>
    <border>
      <left/>
      <right/>
      <top style="medium">
        <color rgb="FFFF0000"/>
      </top>
      <bottom style="dotted">
        <color theme="0" tint="-0.34998626667073579"/>
      </bottom>
      <diagonal/>
    </border>
    <border>
      <left/>
      <right/>
      <top/>
      <bottom style="thin">
        <color rgb="FFFF0000"/>
      </bottom>
      <diagonal/>
    </border>
    <border>
      <left style="thin">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thin">
        <color rgb="FFD1005D"/>
      </bottom>
      <diagonal/>
    </border>
    <border>
      <left style="thin">
        <color rgb="FFFF0000"/>
      </left>
      <right style="thin">
        <color rgb="FFFF0000"/>
      </right>
      <top style="thin">
        <color rgb="FFD1005D"/>
      </top>
      <bottom style="thin">
        <color rgb="FFD1005D"/>
      </bottom>
      <diagonal/>
    </border>
    <border>
      <left style="thin">
        <color rgb="FFFF0000"/>
      </left>
      <right style="thin">
        <color rgb="FFFF0000"/>
      </right>
      <top style="thin">
        <color rgb="FFD1005D"/>
      </top>
      <bottom/>
      <diagonal/>
    </border>
    <border>
      <left style="thin">
        <color rgb="FFFF0000"/>
      </left>
      <right style="thin">
        <color rgb="FFFF0000"/>
      </right>
      <top style="thin">
        <color rgb="FFD1005D"/>
      </top>
      <bottom style="medium">
        <color rgb="FFFF0000"/>
      </bottom>
      <diagonal/>
    </border>
    <border>
      <left style="thin">
        <color rgb="FFFF0000"/>
      </left>
      <right style="thin">
        <color rgb="FFFF0000"/>
      </right>
      <top/>
      <bottom style="medium">
        <color rgb="FFFF0000"/>
      </bottom>
      <diagonal/>
    </border>
    <border>
      <left/>
      <right/>
      <top style="thin">
        <color rgb="FFFF0000"/>
      </top>
      <bottom style="thin">
        <color rgb="FFBFBFBF"/>
      </bottom>
      <diagonal/>
    </border>
    <border>
      <left/>
      <right/>
      <top/>
      <bottom style="dotted">
        <color theme="0" tint="-0.34998626667073579"/>
      </bottom>
      <diagonal/>
    </border>
    <border>
      <left/>
      <right/>
      <top style="medium">
        <color rgb="FFFF0000"/>
      </top>
      <bottom style="dotted">
        <color theme="0" tint="-0.24994659260841701"/>
      </bottom>
      <diagonal/>
    </border>
    <border>
      <left/>
      <right/>
      <top style="medium">
        <color rgb="FFFF0000"/>
      </top>
      <bottom/>
      <diagonal/>
    </border>
    <border>
      <left/>
      <right/>
      <top style="medium">
        <color rgb="FFFF0000"/>
      </top>
      <bottom style="thin">
        <color rgb="FFBFBFBF"/>
      </bottom>
      <diagonal/>
    </border>
    <border>
      <left/>
      <right style="thin">
        <color rgb="FFFF0000"/>
      </right>
      <top style="thin">
        <color rgb="FFFF0000"/>
      </top>
      <bottom style="medium">
        <color rgb="FFFF0000"/>
      </bottom>
      <diagonal/>
    </border>
    <border>
      <left style="thin">
        <color rgb="FFFF0000"/>
      </left>
      <right/>
      <top style="thin">
        <color rgb="FFFF0000"/>
      </top>
      <bottom style="medium">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thin">
        <color indexed="64"/>
      </left>
      <right/>
      <top style="thin">
        <color rgb="FFFF0000"/>
      </top>
      <bottom style="thin">
        <color rgb="FFFF0000"/>
      </bottom>
      <diagonal/>
    </border>
    <border>
      <left/>
      <right style="thin">
        <color indexed="64"/>
      </right>
      <top style="thin">
        <color rgb="FFFF0000"/>
      </top>
      <bottom style="thin">
        <color rgb="FFFF0000"/>
      </bottom>
      <diagonal/>
    </border>
    <border>
      <left style="thin">
        <color indexed="64"/>
      </left>
      <right style="thin">
        <color indexed="64"/>
      </right>
      <top style="thin">
        <color rgb="FFFF0000"/>
      </top>
      <bottom/>
      <diagonal/>
    </border>
    <border>
      <left style="thin">
        <color indexed="64"/>
      </left>
      <right style="thin">
        <color indexed="64"/>
      </right>
      <top/>
      <bottom style="thin">
        <color rgb="FFFF0000"/>
      </bottom>
      <diagonal/>
    </border>
    <border>
      <left style="thin">
        <color indexed="64"/>
      </left>
      <right/>
      <top style="medium">
        <color rgb="FFFF0000"/>
      </top>
      <bottom style="dotted">
        <color theme="0" tint="-0.34998626667073579"/>
      </bottom>
      <diagonal/>
    </border>
    <border>
      <left style="thin">
        <color indexed="64"/>
      </left>
      <right style="thin">
        <color indexed="64"/>
      </right>
      <top style="medium">
        <color rgb="FFFF0000"/>
      </top>
      <bottom style="dotted">
        <color theme="0" tint="-0.34998626667073579"/>
      </bottom>
      <diagonal/>
    </border>
    <border>
      <left style="thin">
        <color indexed="64"/>
      </left>
      <right/>
      <top style="dotted">
        <color theme="0" tint="-0.34998626667073579"/>
      </top>
      <bottom style="dotted">
        <color theme="0" tint="-0.34998626667073579"/>
      </bottom>
      <diagonal/>
    </border>
    <border>
      <left style="thin">
        <color indexed="64"/>
      </left>
      <right style="thin">
        <color indexed="64"/>
      </right>
      <top style="dotted">
        <color theme="0" tint="-0.34998626667073579"/>
      </top>
      <bottom style="dotted">
        <color theme="0" tint="-0.34998626667073579"/>
      </bottom>
      <diagonal/>
    </border>
    <border>
      <left style="thin">
        <color indexed="64"/>
      </left>
      <right/>
      <top style="dotted">
        <color theme="0" tint="-0.34998626667073579"/>
      </top>
      <bottom style="thin">
        <color rgb="FFFF0000"/>
      </bottom>
      <diagonal/>
    </border>
    <border>
      <left style="thin">
        <color indexed="64"/>
      </left>
      <right/>
      <top style="thin">
        <color rgb="FFFF0000"/>
      </top>
      <bottom style="medium">
        <color rgb="FFFF0000"/>
      </bottom>
      <diagonal/>
    </border>
    <border>
      <left style="thin">
        <color indexed="64"/>
      </left>
      <right style="thin">
        <color indexed="64"/>
      </right>
      <top style="thin">
        <color rgb="FFFF0000"/>
      </top>
      <bottom style="medium">
        <color rgb="FFFF0000"/>
      </bottom>
      <diagonal/>
    </border>
  </borders>
  <cellStyleXfs count="33">
    <xf numFmtId="0" fontId="0" fillId="0" borderId="0"/>
    <xf numFmtId="0" fontId="2" fillId="2" borderId="2" applyNumberFormat="0" applyFill="0" applyBorder="0" applyAlignment="0" applyProtection="0">
      <alignment horizontal="left"/>
    </xf>
    <xf numFmtId="0" fontId="3" fillId="0" borderId="0">
      <alignment vertical="center"/>
    </xf>
    <xf numFmtId="0" fontId="3" fillId="0" borderId="0">
      <alignment vertical="center"/>
    </xf>
    <xf numFmtId="0" fontId="4" fillId="0" borderId="0" applyNumberFormat="0" applyFill="0" applyBorder="0" applyAlignment="0" applyProtection="0"/>
    <xf numFmtId="3" fontId="3" fillId="3" borderId="1" applyFont="0">
      <alignment horizontal="right" vertical="center"/>
      <protection locked="0"/>
    </xf>
    <xf numFmtId="0" fontId="5" fillId="0" borderId="0" applyNumberFormat="0" applyFill="0" applyBorder="0" applyAlignment="0" applyProtection="0"/>
    <xf numFmtId="9" fontId="6" fillId="0" borderId="0" applyFont="0" applyFill="0" applyBorder="0" applyAlignment="0" applyProtection="0"/>
    <xf numFmtId="0" fontId="7" fillId="0" borderId="0"/>
    <xf numFmtId="0" fontId="3" fillId="0" borderId="0"/>
    <xf numFmtId="0" fontId="3" fillId="0" borderId="0"/>
    <xf numFmtId="0" fontId="6" fillId="0" borderId="0"/>
    <xf numFmtId="0" fontId="8" fillId="0" borderId="0" applyNumberFormat="0" applyFill="0" applyBorder="0" applyAlignment="0" applyProtection="0"/>
    <xf numFmtId="0" fontId="9" fillId="0" borderId="0" applyNumberFormat="0" applyFill="0" applyBorder="0" applyProtection="0">
      <alignment vertical="top" wrapText="1"/>
    </xf>
    <xf numFmtId="0" fontId="6" fillId="0" borderId="0"/>
    <xf numFmtId="0" fontId="3" fillId="0" borderId="0"/>
    <xf numFmtId="0" fontId="3" fillId="0" borderId="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0" fillId="0" borderId="0"/>
    <xf numFmtId="9" fontId="6" fillId="0" borderId="0" applyFont="0" applyFill="0" applyBorder="0" applyAlignment="0" applyProtection="0"/>
    <xf numFmtId="0" fontId="1" fillId="0" borderId="0"/>
    <xf numFmtId="0" fontId="1" fillId="0" borderId="0"/>
    <xf numFmtId="0" fontId="11" fillId="0" borderId="0"/>
    <xf numFmtId="0" fontId="10" fillId="0" borderId="0"/>
    <xf numFmtId="0" fontId="1" fillId="0" borderId="0"/>
    <xf numFmtId="0" fontId="12" fillId="0" borderId="0" applyNumberFormat="0" applyFill="0" applyBorder="0" applyAlignment="0" applyProtection="0"/>
    <xf numFmtId="9" fontId="1" fillId="0" borderId="0" applyFont="0" applyFill="0" applyBorder="0" applyAlignment="0" applyProtection="0"/>
    <xf numFmtId="0" fontId="13" fillId="2" borderId="3" applyFont="0" applyBorder="0">
      <alignment horizontal="center" wrapText="1"/>
    </xf>
    <xf numFmtId="43" fontId="6" fillId="0" borderId="0" applyFont="0" applyFill="0" applyBorder="0" applyAlignment="0" applyProtection="0"/>
    <xf numFmtId="0" fontId="3" fillId="0" borderId="0"/>
    <xf numFmtId="0" fontId="3" fillId="0" borderId="0"/>
  </cellStyleXfs>
  <cellXfs count="944">
    <xf numFmtId="0" fontId="0" fillId="0" borderId="0" xfId="0"/>
    <xf numFmtId="0" fontId="14" fillId="0" borderId="0" xfId="0" applyFont="1" applyBorder="1" applyAlignment="1">
      <alignment horizontal="center"/>
    </xf>
    <xf numFmtId="0" fontId="15" fillId="0" borderId="0" xfId="0" applyFont="1" applyBorder="1"/>
    <xf numFmtId="0" fontId="15" fillId="7" borderId="0" xfId="0" applyFont="1" applyFill="1" applyBorder="1" applyAlignment="1">
      <alignment horizontal="left" vertical="center"/>
    </xf>
    <xf numFmtId="0" fontId="15" fillId="0" borderId="0" xfId="0" applyFont="1" applyBorder="1" applyAlignment="1">
      <alignment horizontal="left" vertical="center"/>
    </xf>
    <xf numFmtId="0" fontId="20" fillId="7" borderId="0" xfId="15" applyFont="1" applyFill="1"/>
    <xf numFmtId="0" fontId="19" fillId="0" borderId="0" xfId="0" applyFont="1"/>
    <xf numFmtId="0" fontId="24" fillId="7" borderId="0" xfId="15" applyFont="1" applyFill="1" applyBorder="1"/>
    <xf numFmtId="0" fontId="28" fillId="0" borderId="0" xfId="0" applyFont="1"/>
    <xf numFmtId="0" fontId="27" fillId="0" borderId="0" xfId="15" applyFont="1"/>
    <xf numFmtId="0" fontId="29" fillId="7" borderId="0" xfId="15" applyFont="1" applyFill="1" applyAlignment="1">
      <alignment horizontal="left" vertical="center"/>
    </xf>
    <xf numFmtId="3" fontId="20" fillId="7" borderId="0" xfId="15" applyNumberFormat="1" applyFont="1" applyFill="1" applyAlignment="1">
      <alignment vertical="center"/>
    </xf>
    <xf numFmtId="0" fontId="26" fillId="7" borderId="0" xfId="0" applyFont="1" applyFill="1" applyBorder="1" applyAlignment="1">
      <alignment vertical="center"/>
    </xf>
    <xf numFmtId="0" fontId="16" fillId="0" borderId="0" xfId="0" applyFont="1" applyBorder="1"/>
    <xf numFmtId="164" fontId="30" fillId="0" borderId="0" xfId="15" applyNumberFormat="1" applyFont="1" applyAlignment="1">
      <alignment horizontal="right" vertical="center"/>
    </xf>
    <xf numFmtId="0" fontId="27" fillId="0" borderId="0" xfId="15" applyFont="1" applyAlignment="1">
      <alignment vertical="center"/>
    </xf>
    <xf numFmtId="0" fontId="22" fillId="0" borderId="0" xfId="15" applyFont="1" applyAlignment="1">
      <alignment horizontal="left" vertical="center"/>
    </xf>
    <xf numFmtId="0" fontId="31" fillId="0" borderId="0" xfId="15" applyFont="1" applyAlignment="1">
      <alignment vertical="center"/>
    </xf>
    <xf numFmtId="0" fontId="31" fillId="0" borderId="0" xfId="15" applyFont="1" applyAlignment="1">
      <alignment horizontal="left" vertical="center"/>
    </xf>
    <xf numFmtId="0" fontId="33" fillId="0" borderId="0" xfId="0" applyFont="1"/>
    <xf numFmtId="3" fontId="24" fillId="0" borderId="0" xfId="0" applyNumberFormat="1" applyFont="1" applyAlignment="1">
      <alignment vertical="center" wrapText="1"/>
    </xf>
    <xf numFmtId="49" fontId="32" fillId="0" borderId="0" xfId="0" applyNumberFormat="1" applyFont="1"/>
    <xf numFmtId="0" fontId="35" fillId="7" borderId="0" xfId="6" applyFont="1" applyFill="1" applyBorder="1" applyAlignment="1">
      <alignment horizontal="center" vertical="center" wrapText="1"/>
    </xf>
    <xf numFmtId="0" fontId="15" fillId="0" borderId="0" xfId="0" applyFont="1"/>
    <xf numFmtId="0" fontId="16" fillId="0" borderId="0" xfId="0" applyFont="1" applyAlignment="1">
      <alignment horizontal="center" vertical="center" wrapText="1"/>
    </xf>
    <xf numFmtId="0" fontId="36" fillId="0" borderId="0" xfId="0" applyFont="1" applyAlignment="1">
      <alignment horizontal="center" vertical="center" wrapText="1"/>
    </xf>
    <xf numFmtId="0" fontId="28" fillId="0" borderId="0" xfId="0" applyFont="1" applyAlignment="1">
      <alignment vertical="center" wrapText="1"/>
    </xf>
    <xf numFmtId="0" fontId="28" fillId="0" borderId="0" xfId="0" applyFont="1" applyAlignment="1">
      <alignment horizontal="left" vertical="center"/>
    </xf>
    <xf numFmtId="0" fontId="37" fillId="0" borderId="0" xfId="0" applyFont="1" applyAlignment="1">
      <alignment horizontal="left" vertical="center"/>
    </xf>
    <xf numFmtId="0" fontId="16" fillId="7" borderId="0" xfId="0" applyFont="1" applyFill="1" applyAlignment="1">
      <alignment horizontal="center" vertical="center" wrapText="1"/>
    </xf>
    <xf numFmtId="0" fontId="16" fillId="0" borderId="0" xfId="0" applyFont="1"/>
    <xf numFmtId="49" fontId="27" fillId="0" borderId="0" xfId="0" applyNumberFormat="1" applyFont="1"/>
    <xf numFmtId="0" fontId="18" fillId="0" borderId="0" xfId="0" applyFont="1"/>
    <xf numFmtId="0" fontId="28" fillId="0" borderId="0" xfId="0" applyFont="1" applyAlignment="1">
      <alignment vertical="center"/>
    </xf>
    <xf numFmtId="0" fontId="16" fillId="7" borderId="0" xfId="0" applyFont="1" applyFill="1" applyBorder="1"/>
    <xf numFmtId="0" fontId="16" fillId="0" borderId="0" xfId="0" applyFont="1" applyBorder="1" applyAlignment="1">
      <alignment vertical="center"/>
    </xf>
    <xf numFmtId="0" fontId="24" fillId="0" borderId="7" xfId="0" applyFont="1" applyBorder="1" applyAlignment="1">
      <alignment horizontal="center" vertical="center"/>
    </xf>
    <xf numFmtId="0" fontId="24" fillId="0" borderId="0" xfId="0" applyFont="1" applyBorder="1"/>
    <xf numFmtId="0" fontId="19" fillId="0" borderId="0" xfId="0" applyFont="1" applyBorder="1"/>
    <xf numFmtId="0" fontId="33" fillId="0" borderId="0" xfId="0" applyFont="1" applyAlignment="1">
      <alignment vertical="center"/>
    </xf>
    <xf numFmtId="0" fontId="16" fillId="0" borderId="0" xfId="0" applyFont="1" applyBorder="1" applyAlignment="1">
      <alignment horizontal="center"/>
    </xf>
    <xf numFmtId="0" fontId="39" fillId="0" borderId="0" xfId="0" applyFont="1"/>
    <xf numFmtId="0" fontId="21" fillId="0" borderId="0" xfId="9" applyFont="1"/>
    <xf numFmtId="0" fontId="28" fillId="0" borderId="0" xfId="0" applyFont="1" applyAlignment="1">
      <alignment horizontal="center"/>
    </xf>
    <xf numFmtId="0" fontId="24" fillId="0" borderId="7" xfId="0" applyFont="1" applyBorder="1" applyAlignment="1">
      <alignment horizontal="justify" vertical="center" wrapText="1"/>
    </xf>
    <xf numFmtId="0" fontId="28" fillId="0" borderId="0" xfId="0" applyFont="1" applyAlignment="1">
      <alignment horizontal="center" vertical="center"/>
    </xf>
    <xf numFmtId="0" fontId="28" fillId="0" borderId="0" xfId="0" applyFont="1" applyBorder="1"/>
    <xf numFmtId="0" fontId="23" fillId="0" borderId="0" xfId="0" applyFont="1" applyBorder="1" applyAlignment="1">
      <alignment horizontal="center" vertical="center" wrapText="1"/>
    </xf>
    <xf numFmtId="0" fontId="23" fillId="0" borderId="0" xfId="0" applyFont="1" applyBorder="1" applyAlignment="1">
      <alignment vertical="center" wrapText="1"/>
    </xf>
    <xf numFmtId="0" fontId="15" fillId="0" borderId="0" xfId="0" applyFont="1" applyBorder="1" applyAlignment="1">
      <alignment vertical="center"/>
    </xf>
    <xf numFmtId="0" fontId="38" fillId="0" borderId="0" xfId="0" applyFont="1"/>
    <xf numFmtId="0" fontId="26" fillId="0" borderId="0" xfId="0" applyFont="1"/>
    <xf numFmtId="0" fontId="24" fillId="0" borderId="0" xfId="0" applyFont="1"/>
    <xf numFmtId="0" fontId="16" fillId="0" borderId="0" xfId="0" applyFont="1" applyAlignment="1">
      <alignment vertical="center" wrapText="1"/>
    </xf>
    <xf numFmtId="0" fontId="26" fillId="0" borderId="0" xfId="0" applyFont="1" applyAlignment="1">
      <alignment vertical="center" wrapText="1"/>
    </xf>
    <xf numFmtId="0" fontId="26" fillId="7" borderId="0" xfId="0" applyFont="1" applyFill="1" applyAlignment="1">
      <alignment horizontal="center" vertical="center" wrapText="1"/>
    </xf>
    <xf numFmtId="0" fontId="26" fillId="7" borderId="0" xfId="0" applyFont="1" applyFill="1" applyAlignment="1">
      <alignment vertical="center" wrapText="1"/>
    </xf>
    <xf numFmtId="0" fontId="32" fillId="0" borderId="0" xfId="0" applyFont="1"/>
    <xf numFmtId="0" fontId="41" fillId="0" borderId="0" xfId="0" applyFont="1"/>
    <xf numFmtId="0" fontId="26" fillId="0" borderId="0" xfId="0" applyFont="1" applyBorder="1" applyAlignment="1">
      <alignment vertical="center"/>
    </xf>
    <xf numFmtId="3" fontId="24" fillId="0" borderId="0" xfId="0" applyNumberFormat="1" applyFont="1" applyBorder="1" applyAlignment="1">
      <alignment horizontal="center" wrapText="1"/>
    </xf>
    <xf numFmtId="0" fontId="24" fillId="0" borderId="7" xfId="0" applyFont="1" applyBorder="1" applyAlignment="1">
      <alignment vertical="center"/>
    </xf>
    <xf numFmtId="0" fontId="41" fillId="0" borderId="0" xfId="0" applyFont="1" applyAlignment="1">
      <alignment horizontal="left"/>
    </xf>
    <xf numFmtId="0" fontId="42" fillId="0" borderId="0" xfId="0" applyFont="1"/>
    <xf numFmtId="0" fontId="24" fillId="0" borderId="0" xfId="0" applyFont="1" applyBorder="1" applyAlignment="1">
      <alignment horizontal="center" wrapText="1"/>
    </xf>
    <xf numFmtId="0" fontId="27" fillId="0" borderId="0" xfId="0" applyFont="1" applyAlignment="1">
      <alignment vertical="center"/>
    </xf>
    <xf numFmtId="0" fontId="27" fillId="0" borderId="0" xfId="0" applyFont="1" applyAlignment="1">
      <alignment horizontal="center"/>
    </xf>
    <xf numFmtId="0" fontId="16" fillId="0" borderId="0" xfId="0" applyFont="1" applyAlignment="1">
      <alignment vertical="center"/>
    </xf>
    <xf numFmtId="0" fontId="43" fillId="0" borderId="0" xfId="0" applyFont="1" applyAlignment="1">
      <alignment wrapText="1"/>
    </xf>
    <xf numFmtId="0" fontId="24" fillId="0" borderId="8" xfId="0" applyFont="1" applyBorder="1" applyAlignment="1">
      <alignment vertical="center"/>
    </xf>
    <xf numFmtId="3" fontId="28" fillId="0" borderId="0" xfId="0" applyNumberFormat="1" applyFont="1"/>
    <xf numFmtId="0" fontId="23" fillId="0" borderId="0" xfId="0" applyFont="1"/>
    <xf numFmtId="0" fontId="24" fillId="0" borderId="0" xfId="0" applyFont="1" applyBorder="1" applyAlignment="1">
      <alignment horizontal="center" vertical="center" wrapText="1"/>
    </xf>
    <xf numFmtId="0" fontId="44" fillId="0" borderId="0" xfId="0" applyFont="1"/>
    <xf numFmtId="0" fontId="43" fillId="0" borderId="0" xfId="0" applyFont="1" applyAlignment="1">
      <alignment vertical="center" wrapText="1"/>
    </xf>
    <xf numFmtId="0" fontId="44" fillId="7" borderId="0" xfId="0" applyFont="1" applyFill="1"/>
    <xf numFmtId="0" fontId="28" fillId="7" borderId="0" xfId="0" applyFont="1" applyFill="1"/>
    <xf numFmtId="0" fontId="34" fillId="0" borderId="0" xfId="0" applyFont="1"/>
    <xf numFmtId="0" fontId="26" fillId="0" borderId="0" xfId="0" applyFont="1" applyBorder="1"/>
    <xf numFmtId="0" fontId="27" fillId="0" borderId="0" xfId="0" applyFont="1"/>
    <xf numFmtId="0" fontId="24" fillId="0" borderId="8" xfId="0" applyFont="1" applyBorder="1" applyAlignment="1">
      <alignment horizontal="center" vertical="center"/>
    </xf>
    <xf numFmtId="0" fontId="24" fillId="0" borderId="6" xfId="0" applyFont="1" applyBorder="1" applyAlignment="1">
      <alignment vertical="center"/>
    </xf>
    <xf numFmtId="0" fontId="43" fillId="0" borderId="0" xfId="0" applyFont="1"/>
    <xf numFmtId="0" fontId="16" fillId="0" borderId="0" xfId="0" applyFont="1" applyBorder="1" applyAlignment="1">
      <alignment horizontal="right" vertical="center" wrapText="1"/>
    </xf>
    <xf numFmtId="0" fontId="26" fillId="0" borderId="0" xfId="0" applyFont="1" applyBorder="1" applyAlignment="1">
      <alignment horizontal="right" vertical="center" wrapText="1"/>
    </xf>
    <xf numFmtId="0" fontId="24" fillId="6" borderId="0" xfId="0" applyFont="1" applyFill="1" applyBorder="1" applyAlignment="1">
      <alignment horizontal="right" vertical="center" wrapText="1"/>
    </xf>
    <xf numFmtId="0" fontId="16" fillId="0" borderId="0" xfId="0" applyFont="1" applyBorder="1" applyAlignment="1">
      <alignment horizontal="right"/>
    </xf>
    <xf numFmtId="0" fontId="49" fillId="0" borderId="0" xfId="0" applyFont="1" applyAlignment="1">
      <alignment horizontal="center" vertical="center"/>
    </xf>
    <xf numFmtId="0" fontId="32" fillId="0" borderId="0" xfId="0" applyFont="1" applyBorder="1"/>
    <xf numFmtId="3" fontId="24" fillId="0" borderId="0" xfId="0" applyNumberFormat="1" applyFont="1" applyBorder="1" applyAlignment="1">
      <alignment horizontal="right" vertical="center" wrapText="1"/>
    </xf>
    <xf numFmtId="0" fontId="19" fillId="0" borderId="0" xfId="0" applyFont="1" applyAlignment="1">
      <alignment horizontal="center"/>
    </xf>
    <xf numFmtId="0" fontId="40" fillId="0" borderId="0" xfId="0" applyFont="1" applyAlignment="1">
      <alignment horizontal="center" vertical="center" wrapText="1"/>
    </xf>
    <xf numFmtId="0" fontId="40" fillId="0" borderId="0" xfId="0" applyFont="1" applyAlignment="1">
      <alignment vertical="center" wrapText="1"/>
    </xf>
    <xf numFmtId="0" fontId="40" fillId="0" borderId="0" xfId="0" applyFont="1"/>
    <xf numFmtId="0" fontId="23" fillId="0" borderId="0" xfId="0" applyFont="1" applyAlignment="1">
      <alignment horizontal="center" vertical="center"/>
    </xf>
    <xf numFmtId="0" fontId="16" fillId="6" borderId="0" xfId="0" applyFont="1" applyFill="1" applyBorder="1" applyAlignment="1">
      <alignment horizontal="center" vertical="center" wrapText="1"/>
    </xf>
    <xf numFmtId="0" fontId="24" fillId="0" borderId="0" xfId="0" applyFont="1" applyFill="1"/>
    <xf numFmtId="3" fontId="24" fillId="0" borderId="6" xfId="5" applyFont="1" applyFill="1" applyBorder="1" applyAlignment="1">
      <alignment horizontal="right" vertical="center" wrapText="1"/>
      <protection locked="0"/>
    </xf>
    <xf numFmtId="3" fontId="24" fillId="0" borderId="6" xfId="5" quotePrefix="1" applyFont="1" applyFill="1" applyBorder="1" applyAlignment="1">
      <alignment horizontal="right" vertical="center" wrapText="1"/>
      <protection locked="0"/>
    </xf>
    <xf numFmtId="3" fontId="24" fillId="0" borderId="7" xfId="5" applyFont="1" applyFill="1" applyBorder="1" applyAlignment="1">
      <alignment horizontal="right" vertical="center" wrapText="1"/>
      <protection locked="0"/>
    </xf>
    <xf numFmtId="3" fontId="24" fillId="0" borderId="7" xfId="5" quotePrefix="1" applyFont="1" applyFill="1" applyBorder="1" applyAlignment="1">
      <alignment horizontal="right" vertical="center" wrapText="1"/>
      <protection locked="0"/>
    </xf>
    <xf numFmtId="3" fontId="24" fillId="0" borderId="7" xfId="5" applyFont="1" applyFill="1" applyBorder="1">
      <alignment horizontal="right" vertical="center"/>
      <protection locked="0"/>
    </xf>
    <xf numFmtId="3" fontId="24" fillId="0" borderId="8" xfId="5" applyFont="1" applyFill="1" applyBorder="1">
      <alignment horizontal="right" vertical="center"/>
      <protection locked="0"/>
    </xf>
    <xf numFmtId="3" fontId="24" fillId="0" borderId="8" xfId="5" applyFont="1" applyFill="1" applyBorder="1" applyAlignment="1">
      <alignment horizontal="right" vertical="center" wrapText="1"/>
      <protection locked="0"/>
    </xf>
    <xf numFmtId="3" fontId="24" fillId="0" borderId="8" xfId="5" quotePrefix="1" applyFont="1" applyFill="1" applyBorder="1" applyAlignment="1">
      <alignment horizontal="right" vertical="center" wrapText="1"/>
      <protection locked="0"/>
    </xf>
    <xf numFmtId="0" fontId="28" fillId="0" borderId="0" xfId="0" applyFont="1" applyAlignment="1">
      <alignment horizontal="right"/>
    </xf>
    <xf numFmtId="0" fontId="50" fillId="0" borderId="0" xfId="0" applyFont="1" applyBorder="1" applyAlignment="1">
      <alignment vertical="center" wrapText="1"/>
    </xf>
    <xf numFmtId="0" fontId="51" fillId="0" borderId="0" xfId="0" applyFont="1" applyBorder="1" applyAlignment="1">
      <alignment vertical="center" wrapText="1"/>
    </xf>
    <xf numFmtId="0" fontId="17" fillId="0" borderId="0" xfId="0" applyFont="1" applyBorder="1" applyAlignment="1">
      <alignment vertical="center" wrapText="1"/>
    </xf>
    <xf numFmtId="0" fontId="24" fillId="0" borderId="0" xfId="0" applyFont="1" applyBorder="1" applyAlignment="1">
      <alignment vertical="center" wrapText="1"/>
    </xf>
    <xf numFmtId="10" fontId="24" fillId="0" borderId="0" xfId="0" applyNumberFormat="1" applyFont="1" applyBorder="1" applyAlignment="1">
      <alignment horizontal="right" vertical="center" wrapText="1"/>
    </xf>
    <xf numFmtId="0" fontId="24" fillId="0" borderId="0" xfId="0" applyFont="1" applyFill="1" applyBorder="1" applyAlignment="1">
      <alignment vertical="center" wrapText="1"/>
    </xf>
    <xf numFmtId="10" fontId="24" fillId="0" borderId="0" xfId="7" applyNumberFormat="1" applyFont="1" applyBorder="1" applyAlignment="1">
      <alignment horizontal="right" vertical="center" wrapText="1"/>
    </xf>
    <xf numFmtId="0" fontId="24" fillId="0" borderId="0" xfId="0" applyFont="1" applyBorder="1" applyAlignment="1">
      <alignment horizontal="justify" vertical="center" wrapText="1"/>
    </xf>
    <xf numFmtId="0" fontId="24" fillId="0" borderId="0" xfId="0" applyFont="1" applyFill="1" applyBorder="1" applyAlignment="1">
      <alignment horizontal="justify" vertical="center" wrapText="1"/>
    </xf>
    <xf numFmtId="0" fontId="24" fillId="0" borderId="0" xfId="0" applyFont="1" applyFill="1" applyBorder="1" applyAlignment="1">
      <alignment horizontal="center" vertical="center" wrapText="1"/>
    </xf>
    <xf numFmtId="0" fontId="48" fillId="0" borderId="0" xfId="0" applyFont="1"/>
    <xf numFmtId="9" fontId="24" fillId="0" borderId="0" xfId="7" applyFont="1" applyBorder="1" applyAlignment="1">
      <alignment horizontal="right" vertical="center" wrapText="1"/>
    </xf>
    <xf numFmtId="0" fontId="19" fillId="0" borderId="0" xfId="0" applyFont="1" applyAlignment="1">
      <alignment horizontal="right"/>
    </xf>
    <xf numFmtId="3" fontId="27" fillId="0" borderId="0" xfId="0" applyNumberFormat="1" applyFont="1"/>
    <xf numFmtId="0" fontId="27" fillId="7" borderId="0" xfId="0" applyFont="1" applyFill="1" applyBorder="1"/>
    <xf numFmtId="4" fontId="21" fillId="7" borderId="0" xfId="0" applyNumberFormat="1" applyFont="1" applyFill="1" applyBorder="1"/>
    <xf numFmtId="0" fontId="21" fillId="7" borderId="0" xfId="0" applyFont="1" applyFill="1" applyBorder="1"/>
    <xf numFmtId="0" fontId="53" fillId="7" borderId="0" xfId="0" applyFont="1" applyFill="1" applyBorder="1"/>
    <xf numFmtId="0" fontId="28" fillId="0" borderId="0" xfId="0" applyFont="1" applyFill="1"/>
    <xf numFmtId="0" fontId="24" fillId="0" borderId="6" xfId="0" applyFont="1" applyBorder="1" applyAlignment="1">
      <alignment horizontal="center" vertical="center"/>
    </xf>
    <xf numFmtId="0" fontId="24" fillId="0" borderId="8" xfId="0" applyFont="1" applyBorder="1" applyAlignment="1">
      <alignment horizontal="justify" vertical="center" wrapText="1"/>
    </xf>
    <xf numFmtId="0" fontId="24" fillId="0" borderId="6" xfId="0" applyFont="1" applyBorder="1" applyAlignment="1">
      <alignment horizontal="justify" vertical="center" wrapText="1"/>
    </xf>
    <xf numFmtId="0" fontId="21" fillId="0" borderId="0" xfId="0" applyFont="1"/>
    <xf numFmtId="0" fontId="24" fillId="0" borderId="0" xfId="0" applyFont="1" applyAlignment="1">
      <alignment vertical="center"/>
    </xf>
    <xf numFmtId="0" fontId="46" fillId="0" borderId="0" xfId="0" applyFont="1" applyBorder="1"/>
    <xf numFmtId="0" fontId="54" fillId="7" borderId="0" xfId="0" applyFont="1" applyFill="1" applyAlignment="1">
      <alignment horizontal="left" vertical="center"/>
    </xf>
    <xf numFmtId="0" fontId="56" fillId="9" borderId="0" xfId="0" applyFont="1" applyFill="1" applyBorder="1" applyAlignment="1">
      <alignment vertical="center"/>
    </xf>
    <xf numFmtId="0" fontId="16" fillId="7" borderId="17" xfId="0" applyFont="1" applyFill="1" applyBorder="1" applyAlignment="1">
      <alignment horizontal="left" vertical="center"/>
    </xf>
    <xf numFmtId="0" fontId="16" fillId="7" borderId="17" xfId="0" applyFont="1" applyFill="1" applyBorder="1" applyAlignment="1">
      <alignment horizontal="left" vertical="center" wrapText="1"/>
    </xf>
    <xf numFmtId="0" fontId="16" fillId="0" borderId="17" xfId="0" applyFont="1" applyFill="1" applyBorder="1" applyAlignment="1">
      <alignment horizontal="left" vertical="center"/>
    </xf>
    <xf numFmtId="0" fontId="16" fillId="0" borderId="17" xfId="0" applyFont="1" applyBorder="1" applyAlignment="1">
      <alignment horizontal="left" vertical="center"/>
    </xf>
    <xf numFmtId="0" fontId="47" fillId="0" borderId="0" xfId="0" applyFont="1"/>
    <xf numFmtId="0" fontId="58" fillId="0" borderId="0" xfId="0" applyFont="1"/>
    <xf numFmtId="0" fontId="24" fillId="0" borderId="19" xfId="0" applyFont="1" applyBorder="1" applyAlignment="1">
      <alignment horizontal="center" vertical="center"/>
    </xf>
    <xf numFmtId="0" fontId="24" fillId="0" borderId="19" xfId="0" applyFont="1" applyBorder="1" applyAlignment="1">
      <alignment horizontal="justify" vertical="center"/>
    </xf>
    <xf numFmtId="3" fontId="24" fillId="0" borderId="19" xfId="0" applyNumberFormat="1" applyFont="1" applyBorder="1" applyAlignment="1">
      <alignment horizontal="right" vertical="center" wrapText="1"/>
    </xf>
    <xf numFmtId="0" fontId="24" fillId="0" borderId="20" xfId="0" applyFont="1" applyBorder="1" applyAlignment="1">
      <alignment horizontal="center" vertical="center"/>
    </xf>
    <xf numFmtId="0" fontId="24" fillId="0" borderId="20" xfId="0" applyFont="1" applyBorder="1" applyAlignment="1">
      <alignment horizontal="justify" vertical="center"/>
    </xf>
    <xf numFmtId="3" fontId="24" fillId="0" borderId="20" xfId="0" applyNumberFormat="1" applyFont="1" applyBorder="1" applyAlignment="1">
      <alignment horizontal="right" vertical="center" wrapText="1"/>
    </xf>
    <xf numFmtId="0" fontId="24" fillId="0" borderId="21" xfId="0" applyFont="1" applyBorder="1" applyAlignment="1">
      <alignment horizontal="center" vertical="center"/>
    </xf>
    <xf numFmtId="0" fontId="24" fillId="0" borderId="21" xfId="0" applyFont="1" applyBorder="1" applyAlignment="1">
      <alignment horizontal="justify" vertical="center"/>
    </xf>
    <xf numFmtId="3" fontId="24" fillId="0" borderId="21" xfId="0" applyNumberFormat="1" applyFont="1" applyBorder="1" applyAlignment="1">
      <alignment horizontal="right" vertical="center" wrapText="1"/>
    </xf>
    <xf numFmtId="0" fontId="24" fillId="0" borderId="19" xfId="0" applyFont="1" applyBorder="1" applyAlignment="1">
      <alignment horizontal="justify" vertical="center" wrapText="1"/>
    </xf>
    <xf numFmtId="0" fontId="24" fillId="0" borderId="20" xfId="0" applyFont="1" applyBorder="1" applyAlignment="1">
      <alignment horizontal="justify" vertical="center" wrapText="1"/>
    </xf>
    <xf numFmtId="0" fontId="24" fillId="0" borderId="20" xfId="0" applyFont="1" applyBorder="1" applyAlignment="1">
      <alignment vertical="center" wrapText="1"/>
    </xf>
    <xf numFmtId="0" fontId="24" fillId="0" borderId="21" xfId="0" applyFont="1" applyBorder="1" applyAlignment="1">
      <alignment horizontal="justify" vertical="center" wrapText="1"/>
    </xf>
    <xf numFmtId="0" fontId="24" fillId="0" borderId="18" xfId="0" applyFont="1" applyBorder="1" applyAlignment="1">
      <alignment horizontal="center" vertical="center"/>
    </xf>
    <xf numFmtId="0" fontId="25" fillId="0" borderId="18" xfId="0" applyFont="1" applyBorder="1" applyAlignment="1">
      <alignment horizontal="justify" vertical="center" wrapText="1"/>
    </xf>
    <xf numFmtId="3" fontId="25" fillId="0" borderId="18" xfId="0" applyNumberFormat="1" applyFont="1" applyBorder="1" applyAlignment="1">
      <alignment horizontal="right" vertical="center" wrapText="1"/>
    </xf>
    <xf numFmtId="0" fontId="25" fillId="0" borderId="22" xfId="0" applyFont="1" applyBorder="1" applyAlignment="1">
      <alignment horizontal="center" vertical="center"/>
    </xf>
    <xf numFmtId="0" fontId="25" fillId="0" borderId="22" xfId="0" applyFont="1" applyBorder="1" applyAlignment="1">
      <alignment horizontal="justify" vertical="center"/>
    </xf>
    <xf numFmtId="3" fontId="25" fillId="0" borderId="22" xfId="0" applyNumberFormat="1" applyFont="1" applyBorder="1" applyAlignment="1">
      <alignment horizontal="right" vertical="center" wrapText="1"/>
    </xf>
    <xf numFmtId="0" fontId="24" fillId="0" borderId="22" xfId="0" applyFont="1" applyBorder="1" applyAlignment="1">
      <alignment horizontal="center" vertical="center"/>
    </xf>
    <xf numFmtId="0" fontId="25" fillId="0" borderId="22" xfId="0" applyFont="1" applyBorder="1" applyAlignment="1">
      <alignment horizontal="justify" vertical="center" wrapText="1"/>
    </xf>
    <xf numFmtId="0" fontId="24" fillId="0" borderId="23" xfId="0" applyFont="1" applyBorder="1" applyAlignment="1">
      <alignment horizontal="center" vertical="center"/>
    </xf>
    <xf numFmtId="0" fontId="24" fillId="0" borderId="23" xfId="0" applyFont="1" applyBorder="1" applyAlignment="1">
      <alignment horizontal="justify" vertical="center" wrapText="1"/>
    </xf>
    <xf numFmtId="3" fontId="24" fillId="0" borderId="23" xfId="0" applyNumberFormat="1" applyFont="1" applyBorder="1" applyAlignment="1">
      <alignment horizontal="right" vertical="center" wrapText="1"/>
    </xf>
    <xf numFmtId="0" fontId="24" fillId="0" borderId="25" xfId="0" applyFont="1" applyBorder="1" applyAlignment="1">
      <alignment horizontal="center" vertical="center"/>
    </xf>
    <xf numFmtId="0" fontId="24" fillId="0" borderId="25" xfId="0" applyFont="1" applyBorder="1" applyAlignment="1">
      <alignment horizontal="justify" vertical="center" wrapText="1"/>
    </xf>
    <xf numFmtId="3" fontId="24" fillId="0" borderId="25" xfId="0" applyNumberFormat="1" applyFont="1" applyBorder="1" applyAlignment="1">
      <alignment horizontal="right" vertical="center" wrapText="1"/>
    </xf>
    <xf numFmtId="10" fontId="24" fillId="0" borderId="6" xfId="7" applyNumberFormat="1" applyFont="1" applyBorder="1" applyAlignment="1">
      <alignment horizontal="right" vertical="center" wrapText="1"/>
    </xf>
    <xf numFmtId="10" fontId="24" fillId="0" borderId="7" xfId="7" applyNumberFormat="1" applyFont="1" applyBorder="1" applyAlignment="1">
      <alignment horizontal="right" vertical="center" wrapText="1"/>
    </xf>
    <xf numFmtId="10" fontId="24" fillId="0" borderId="8" xfId="7" applyNumberFormat="1" applyFont="1" applyBorder="1" applyAlignment="1">
      <alignment horizontal="right" vertical="center" wrapText="1"/>
    </xf>
    <xf numFmtId="0" fontId="26" fillId="7" borderId="27" xfId="0" applyFont="1" applyFill="1" applyBorder="1" applyAlignment="1">
      <alignment vertical="center"/>
    </xf>
    <xf numFmtId="3" fontId="52" fillId="7" borderId="22" xfId="0" quotePrefix="1" applyNumberFormat="1" applyFont="1" applyFill="1" applyBorder="1" applyAlignment="1">
      <alignment horizontal="right" vertical="center"/>
    </xf>
    <xf numFmtId="0" fontId="24" fillId="0" borderId="28" xfId="0" applyFont="1" applyFill="1" applyBorder="1" applyAlignment="1">
      <alignment horizontal="justify" vertical="center" wrapText="1"/>
    </xf>
    <xf numFmtId="3" fontId="24" fillId="0" borderId="28" xfId="0" applyNumberFormat="1" applyFont="1" applyFill="1" applyBorder="1" applyAlignment="1">
      <alignment vertical="center"/>
    </xf>
    <xf numFmtId="0" fontId="24" fillId="0" borderId="29" xfId="0" applyFont="1" applyFill="1" applyBorder="1" applyAlignment="1">
      <alignment horizontal="justify" vertical="center" wrapText="1"/>
    </xf>
    <xf numFmtId="3" fontId="24" fillId="0" borderId="29" xfId="0" applyNumberFormat="1" applyFont="1" applyFill="1" applyBorder="1" applyAlignment="1">
      <alignment vertical="center"/>
    </xf>
    <xf numFmtId="0" fontId="24" fillId="0" borderId="29" xfId="0" applyFont="1" applyFill="1" applyBorder="1" applyAlignment="1">
      <alignment horizontal="left" vertical="center" wrapText="1" indent="1"/>
    </xf>
    <xf numFmtId="0" fontId="24" fillId="0" borderId="29" xfId="0" applyFont="1" applyFill="1" applyBorder="1" applyAlignment="1">
      <alignment horizontal="left" vertical="center" wrapText="1"/>
    </xf>
    <xf numFmtId="3" fontId="25" fillId="0" borderId="30" xfId="0" applyNumberFormat="1" applyFont="1" applyFill="1" applyBorder="1" applyAlignment="1">
      <alignment vertical="center"/>
    </xf>
    <xf numFmtId="3" fontId="25" fillId="0" borderId="31" xfId="0" applyNumberFormat="1" applyFont="1" applyFill="1" applyBorder="1" applyAlignment="1">
      <alignment vertical="center"/>
    </xf>
    <xf numFmtId="0" fontId="24" fillId="0" borderId="19" xfId="0" applyFont="1" applyFill="1" applyBorder="1" applyAlignment="1">
      <alignment horizontal="justify" vertical="center" wrapText="1"/>
    </xf>
    <xf numFmtId="0" fontId="24" fillId="0" borderId="20" xfId="0" applyFont="1" applyFill="1" applyBorder="1" applyAlignment="1">
      <alignment horizontal="justify" vertical="center" wrapText="1"/>
    </xf>
    <xf numFmtId="0" fontId="24" fillId="0" borderId="20" xfId="0" applyFont="1" applyFill="1" applyBorder="1" applyAlignment="1">
      <alignment horizontal="left" vertical="center" wrapText="1"/>
    </xf>
    <xf numFmtId="3" fontId="24" fillId="0" borderId="20" xfId="0" applyNumberFormat="1" applyFont="1" applyFill="1" applyBorder="1" applyAlignment="1">
      <alignment vertical="center"/>
    </xf>
    <xf numFmtId="3" fontId="25" fillId="0" borderId="20" xfId="0" applyNumberFormat="1" applyFont="1" applyFill="1" applyBorder="1" applyAlignment="1">
      <alignment vertical="center"/>
    </xf>
    <xf numFmtId="3" fontId="25" fillId="0" borderId="25" xfId="0" applyNumberFormat="1" applyFont="1" applyFill="1" applyBorder="1" applyAlignment="1">
      <alignment vertical="center"/>
    </xf>
    <xf numFmtId="3" fontId="25" fillId="0" borderId="22" xfId="0" applyNumberFormat="1" applyFont="1" applyFill="1" applyBorder="1" applyAlignment="1">
      <alignment vertical="center"/>
    </xf>
    <xf numFmtId="3" fontId="53" fillId="7" borderId="0" xfId="0" applyNumberFormat="1" applyFont="1" applyFill="1" applyBorder="1"/>
    <xf numFmtId="3" fontId="21" fillId="7" borderId="0" xfId="0" applyNumberFormat="1" applyFont="1" applyFill="1" applyBorder="1"/>
    <xf numFmtId="3" fontId="28" fillId="0" borderId="0" xfId="0" applyNumberFormat="1" applyFont="1" applyFill="1"/>
    <xf numFmtId="0" fontId="58" fillId="0" borderId="0" xfId="0" applyFont="1" applyFill="1"/>
    <xf numFmtId="0" fontId="26" fillId="0" borderId="26" xfId="0" applyFont="1" applyFill="1" applyBorder="1" applyAlignment="1">
      <alignment vertical="center" wrapText="1"/>
    </xf>
    <xf numFmtId="0" fontId="24" fillId="0" borderId="24" xfId="0" applyFont="1" applyBorder="1" applyAlignment="1">
      <alignment horizontal="center" vertical="center" wrapText="1"/>
    </xf>
    <xf numFmtId="0" fontId="24" fillId="0" borderId="24" xfId="0" applyFont="1" applyBorder="1" applyAlignment="1">
      <alignment horizontal="justify" vertical="center" wrapText="1"/>
    </xf>
    <xf numFmtId="3" fontId="24" fillId="0" borderId="24" xfId="0" applyNumberFormat="1" applyFont="1" applyBorder="1" applyAlignment="1">
      <alignment horizontal="right" vertical="center" wrapText="1"/>
    </xf>
    <xf numFmtId="0" fontId="24" fillId="0" borderId="35" xfId="0" applyFont="1" applyBorder="1" applyAlignment="1">
      <alignment horizontal="center" vertical="center" wrapText="1"/>
    </xf>
    <xf numFmtId="0" fontId="24" fillId="0" borderId="35" xfId="0" applyFont="1" applyBorder="1" applyAlignment="1">
      <alignment horizontal="justify" vertical="center" wrapText="1"/>
    </xf>
    <xf numFmtId="9" fontId="24" fillId="0" borderId="35" xfId="0" applyNumberFormat="1" applyFont="1" applyBorder="1" applyAlignment="1">
      <alignment horizontal="right" vertical="center" wrapText="1"/>
    </xf>
    <xf numFmtId="4" fontId="19" fillId="0" borderId="0" xfId="0" applyNumberFormat="1" applyFont="1" applyAlignment="1">
      <alignment horizontal="right"/>
    </xf>
    <xf numFmtId="3" fontId="24" fillId="0" borderId="26" xfId="5" applyFont="1" applyFill="1" applyBorder="1" applyAlignment="1">
      <alignment horizontal="center" vertical="center"/>
      <protection locked="0"/>
    </xf>
    <xf numFmtId="0" fontId="24" fillId="0" borderId="26" xfId="0" applyFont="1" applyFill="1" applyBorder="1" applyAlignment="1">
      <alignment vertical="center"/>
    </xf>
    <xf numFmtId="0" fontId="23" fillId="0" borderId="22" xfId="0" applyFont="1" applyBorder="1" applyAlignment="1">
      <alignment horizontal="center" vertical="center" wrapText="1"/>
    </xf>
    <xf numFmtId="0" fontId="23" fillId="0" borderId="22" xfId="0" applyFont="1" applyBorder="1" applyAlignment="1">
      <alignment vertical="center" wrapText="1"/>
    </xf>
    <xf numFmtId="0" fontId="24" fillId="0" borderId="21" xfId="0" applyFont="1" applyBorder="1" applyAlignment="1">
      <alignment horizontal="center" vertical="center" wrapText="1"/>
    </xf>
    <xf numFmtId="0" fontId="24" fillId="0" borderId="21" xfId="0" applyFont="1" applyBorder="1" applyAlignment="1">
      <alignment vertical="center" wrapText="1"/>
    </xf>
    <xf numFmtId="0" fontId="24" fillId="5" borderId="21" xfId="0" applyFont="1" applyFill="1" applyBorder="1" applyAlignment="1">
      <alignment vertical="center" wrapText="1"/>
    </xf>
    <xf numFmtId="0" fontId="24" fillId="6" borderId="21" xfId="0" applyFont="1" applyFill="1" applyBorder="1" applyAlignment="1">
      <alignment vertical="center" wrapText="1"/>
    </xf>
    <xf numFmtId="0" fontId="52" fillId="0" borderId="0" xfId="0" applyFont="1" applyBorder="1" applyAlignment="1">
      <alignment horizontal="right" vertical="center" wrapText="1"/>
    </xf>
    <xf numFmtId="9" fontId="52" fillId="0" borderId="24" xfId="0" applyNumberFormat="1" applyFont="1" applyBorder="1" applyAlignment="1">
      <alignment horizontal="right" vertical="center" wrapText="1"/>
    </xf>
    <xf numFmtId="0" fontId="52" fillId="0" borderId="24" xfId="0" applyFont="1" applyBorder="1" applyAlignment="1">
      <alignment horizontal="right" vertical="center" wrapText="1"/>
    </xf>
    <xf numFmtId="0" fontId="27" fillId="0" borderId="0" xfId="0" applyFont="1" applyBorder="1" applyAlignment="1">
      <alignment horizontal="center" vertical="center" wrapText="1"/>
    </xf>
    <xf numFmtId="0" fontId="52" fillId="7" borderId="0" xfId="0" applyFont="1" applyFill="1" applyBorder="1" applyAlignment="1">
      <alignment horizontal="right" vertical="center" wrapText="1"/>
    </xf>
    <xf numFmtId="15" fontId="52" fillId="0" borderId="27" xfId="0" applyNumberFormat="1" applyFont="1" applyBorder="1" applyAlignment="1">
      <alignment horizontal="right" vertical="center" wrapText="1"/>
    </xf>
    <xf numFmtId="0" fontId="32" fillId="0" borderId="0" xfId="0" applyFont="1" applyBorder="1" applyAlignment="1">
      <alignment horizontal="right" vertical="center" wrapText="1"/>
    </xf>
    <xf numFmtId="17" fontId="52" fillId="0" borderId="0" xfId="0" applyNumberFormat="1" applyFont="1" applyBorder="1" applyAlignment="1">
      <alignment horizontal="right" vertical="center" wrapText="1"/>
    </xf>
    <xf numFmtId="0" fontId="52" fillId="0" borderId="20" xfId="0" applyFont="1" applyBorder="1" applyAlignment="1">
      <alignment vertical="center" wrapText="1"/>
    </xf>
    <xf numFmtId="0" fontId="52" fillId="0" borderId="34" xfId="0" applyFont="1" applyBorder="1" applyAlignment="1">
      <alignment vertical="center" wrapText="1"/>
    </xf>
    <xf numFmtId="0" fontId="21" fillId="0" borderId="20" xfId="0" applyFont="1" applyBorder="1" applyAlignment="1">
      <alignment horizontal="left" vertical="center" wrapText="1" indent="2"/>
    </xf>
    <xf numFmtId="0" fontId="21" fillId="0" borderId="20" xfId="0" applyFont="1" applyFill="1" applyBorder="1" applyAlignment="1">
      <alignment horizontal="left" vertical="center" wrapText="1" indent="2"/>
    </xf>
    <xf numFmtId="0" fontId="21" fillId="0" borderId="20" xfId="0" applyFont="1" applyFill="1" applyBorder="1" applyAlignment="1">
      <alignment vertical="center" wrapText="1"/>
    </xf>
    <xf numFmtId="0" fontId="52" fillId="0" borderId="23" xfId="0" applyFont="1" applyBorder="1" applyAlignment="1">
      <alignment vertical="center" wrapText="1"/>
    </xf>
    <xf numFmtId="3" fontId="59" fillId="0" borderId="34" xfId="0" quotePrefix="1" applyNumberFormat="1" applyFont="1" applyBorder="1" applyAlignment="1">
      <alignment horizontal="right" vertical="center" wrapText="1"/>
    </xf>
    <xf numFmtId="3" fontId="20" fillId="0" borderId="20" xfId="0" quotePrefix="1" applyNumberFormat="1" applyFont="1" applyBorder="1" applyAlignment="1">
      <alignment horizontal="right" vertical="center" wrapText="1"/>
    </xf>
    <xf numFmtId="3" fontId="21" fillId="0" borderId="20" xfId="0" quotePrefix="1" applyNumberFormat="1" applyFont="1" applyBorder="1" applyAlignment="1">
      <alignment horizontal="right" vertical="center" wrapText="1"/>
    </xf>
    <xf numFmtId="3" fontId="53" fillId="0" borderId="20" xfId="0" quotePrefix="1" applyNumberFormat="1" applyFont="1" applyBorder="1" applyAlignment="1">
      <alignment horizontal="right" vertical="center" wrapText="1"/>
    </xf>
    <xf numFmtId="0" fontId="21" fillId="0" borderId="20" xfId="0" applyFont="1" applyBorder="1" applyAlignment="1">
      <alignment horizontal="right" vertical="center" wrapText="1"/>
    </xf>
    <xf numFmtId="0" fontId="20" fillId="0" borderId="20" xfId="0" applyFont="1" applyBorder="1" applyAlignment="1">
      <alignment horizontal="right" vertical="center" wrapText="1"/>
    </xf>
    <xf numFmtId="0" fontId="52" fillId="0" borderId="23" xfId="0" applyFont="1" applyBorder="1" applyAlignment="1">
      <alignment horizontal="center" vertical="center" wrapText="1"/>
    </xf>
    <xf numFmtId="3" fontId="52" fillId="0" borderId="23" xfId="0" applyNumberFormat="1" applyFont="1" applyBorder="1" applyAlignment="1">
      <alignment horizontal="right" vertical="center" wrapText="1"/>
    </xf>
    <xf numFmtId="0" fontId="21" fillId="4" borderId="25" xfId="0" applyFont="1" applyFill="1" applyBorder="1" applyAlignment="1">
      <alignment horizontal="right" vertical="center" wrapText="1"/>
    </xf>
    <xf numFmtId="0" fontId="20" fillId="4" borderId="25" xfId="0" applyFont="1" applyFill="1" applyBorder="1" applyAlignment="1">
      <alignment horizontal="right" vertical="center" wrapText="1"/>
    </xf>
    <xf numFmtId="0" fontId="21" fillId="4" borderId="0" xfId="0" applyFont="1" applyFill="1" applyBorder="1" applyAlignment="1">
      <alignment horizontal="right" vertical="center" wrapText="1"/>
    </xf>
    <xf numFmtId="0" fontId="20" fillId="4" borderId="0" xfId="0" applyFont="1" applyFill="1" applyBorder="1" applyAlignment="1">
      <alignment horizontal="right" vertical="center" wrapText="1"/>
    </xf>
    <xf numFmtId="0" fontId="21" fillId="4" borderId="43" xfId="0" applyFont="1" applyFill="1" applyBorder="1" applyAlignment="1">
      <alignment horizontal="right" vertical="center" wrapText="1"/>
    </xf>
    <xf numFmtId="0" fontId="20" fillId="4" borderId="43" xfId="0" applyFont="1" applyFill="1" applyBorder="1" applyAlignment="1">
      <alignment horizontal="right" vertical="center" wrapText="1"/>
    </xf>
    <xf numFmtId="0" fontId="21" fillId="0" borderId="0" xfId="0" applyFont="1" applyBorder="1" applyAlignment="1">
      <alignment vertical="center" wrapText="1"/>
    </xf>
    <xf numFmtId="0" fontId="53" fillId="0" borderId="26" xfId="3" applyFont="1" applyFill="1" applyBorder="1" applyAlignment="1">
      <alignment horizontal="left" vertical="center" wrapText="1"/>
    </xf>
    <xf numFmtId="0" fontId="53" fillId="0" borderId="26" xfId="0" quotePrefix="1" applyFont="1" applyFill="1" applyBorder="1" applyAlignment="1">
      <alignment horizontal="center" vertical="center"/>
    </xf>
    <xf numFmtId="0" fontId="21" fillId="2" borderId="6" xfId="3" applyFont="1" applyFill="1" applyBorder="1" applyAlignment="1">
      <alignment horizontal="left" vertical="center" wrapText="1" indent="2"/>
    </xf>
    <xf numFmtId="0" fontId="21" fillId="2" borderId="7" xfId="3" applyFont="1" applyFill="1" applyBorder="1" applyAlignment="1">
      <alignment horizontal="left" vertical="center" wrapText="1" indent="2"/>
    </xf>
    <xf numFmtId="0" fontId="21" fillId="2" borderId="8" xfId="3" applyFont="1" applyFill="1" applyBorder="1" applyAlignment="1">
      <alignment horizontal="left" vertical="center" wrapText="1" indent="2"/>
    </xf>
    <xf numFmtId="0" fontId="52" fillId="0" borderId="26" xfId="0" quotePrefix="1" applyFont="1" applyBorder="1" applyAlignment="1">
      <alignment horizontal="center" vertical="center"/>
    </xf>
    <xf numFmtId="0" fontId="52" fillId="0" borderId="26" xfId="3" applyFont="1" applyBorder="1" applyAlignment="1">
      <alignment horizontal="left" vertical="center" wrapText="1"/>
    </xf>
    <xf numFmtId="3" fontId="52" fillId="0" borderId="26" xfId="5" applyFont="1" applyFill="1" applyBorder="1" applyAlignment="1">
      <alignment horizontal="right" vertical="center" wrapText="1"/>
      <protection locked="0"/>
    </xf>
    <xf numFmtId="3" fontId="60" fillId="5" borderId="26" xfId="5" applyFont="1" applyFill="1" applyBorder="1">
      <alignment horizontal="right" vertical="center"/>
      <protection locked="0"/>
    </xf>
    <xf numFmtId="0" fontId="20" fillId="6" borderId="0" xfId="0" applyFont="1" applyFill="1" applyBorder="1" applyAlignment="1">
      <alignment horizontal="center" vertical="center" wrapText="1"/>
    </xf>
    <xf numFmtId="0" fontId="52" fillId="0" borderId="0" xfId="0" applyFont="1"/>
    <xf numFmtId="0" fontId="59" fillId="6" borderId="36" xfId="0" applyFont="1" applyFill="1" applyBorder="1" applyAlignment="1">
      <alignment horizontal="center" vertical="center" wrapText="1"/>
    </xf>
    <xf numFmtId="0" fontId="59" fillId="6" borderId="41" xfId="0" applyFont="1" applyFill="1" applyBorder="1" applyAlignment="1">
      <alignment horizontal="center" vertical="center" wrapText="1"/>
    </xf>
    <xf numFmtId="0" fontId="55" fillId="7" borderId="0" xfId="0" applyFont="1" applyFill="1" applyAlignment="1">
      <alignment horizontal="left" vertical="center"/>
    </xf>
    <xf numFmtId="0" fontId="21" fillId="0" borderId="34" xfId="0" quotePrefix="1" applyFont="1" applyBorder="1" applyAlignment="1">
      <alignment horizontal="center" vertical="center"/>
    </xf>
    <xf numFmtId="0" fontId="21" fillId="0" borderId="34" xfId="3" applyFont="1" applyBorder="1" applyAlignment="1">
      <alignment horizontal="left" vertical="center" wrapText="1" indent="1"/>
    </xf>
    <xf numFmtId="3" fontId="21" fillId="0" borderId="34" xfId="5" applyFont="1" applyFill="1" applyBorder="1" applyAlignment="1">
      <alignment horizontal="center" vertical="center"/>
      <protection locked="0"/>
    </xf>
    <xf numFmtId="0" fontId="21" fillId="0" borderId="20" xfId="0" quotePrefix="1" applyFont="1" applyBorder="1" applyAlignment="1">
      <alignment horizontal="center" vertical="center"/>
    </xf>
    <xf numFmtId="0" fontId="21" fillId="0" borderId="20" xfId="3" applyFont="1" applyBorder="1" applyAlignment="1">
      <alignment horizontal="left" vertical="center" wrapText="1" indent="1"/>
    </xf>
    <xf numFmtId="0" fontId="21" fillId="0" borderId="21" xfId="0" quotePrefix="1" applyFont="1" applyBorder="1" applyAlignment="1">
      <alignment horizontal="center" vertical="center"/>
    </xf>
    <xf numFmtId="0" fontId="21" fillId="0" borderId="21" xfId="3" applyFont="1" applyBorder="1" applyAlignment="1">
      <alignment horizontal="left" vertical="center" wrapText="1" indent="1"/>
    </xf>
    <xf numFmtId="3" fontId="21" fillId="0" borderId="21" xfId="5" applyFont="1" applyFill="1" applyBorder="1" applyAlignment="1">
      <alignment horizontal="center" vertical="center" wrapText="1"/>
      <protection locked="0"/>
    </xf>
    <xf numFmtId="3" fontId="21" fillId="0" borderId="34" xfId="2" applyNumberFormat="1" applyFont="1" applyBorder="1" applyAlignment="1">
      <alignment vertical="center" wrapText="1"/>
    </xf>
    <xf numFmtId="3" fontId="21" fillId="6" borderId="34" xfId="0" applyNumberFormat="1" applyFont="1" applyFill="1" applyBorder="1" applyAlignment="1">
      <alignment vertical="center" wrapText="1"/>
    </xf>
    <xf numFmtId="0" fontId="21" fillId="5" borderId="34" xfId="0" applyFont="1" applyFill="1" applyBorder="1" applyAlignment="1">
      <alignment vertical="center" wrapText="1"/>
    </xf>
    <xf numFmtId="0" fontId="21" fillId="6" borderId="34" xfId="0" applyFont="1" applyFill="1" applyBorder="1" applyAlignment="1">
      <alignment horizontal="center" vertical="center" wrapText="1"/>
    </xf>
    <xf numFmtId="0" fontId="21" fillId="6" borderId="34" xfId="0" applyFont="1" applyFill="1" applyBorder="1" applyAlignment="1">
      <alignment vertical="center" wrapText="1"/>
    </xf>
    <xf numFmtId="0" fontId="61" fillId="5" borderId="20" xfId="0" applyFont="1" applyFill="1" applyBorder="1" applyAlignment="1">
      <alignment vertical="center" wrapText="1"/>
    </xf>
    <xf numFmtId="0" fontId="21" fillId="5" borderId="20" xfId="0" applyFont="1" applyFill="1" applyBorder="1" applyAlignment="1">
      <alignment vertical="center" wrapText="1"/>
    </xf>
    <xf numFmtId="0" fontId="20" fillId="0" borderId="0" xfId="0" applyFont="1" applyBorder="1" applyAlignment="1">
      <alignment horizontal="right" vertical="center" wrapText="1"/>
    </xf>
    <xf numFmtId="0" fontId="52" fillId="0" borderId="22" xfId="0" applyFont="1" applyBorder="1" applyAlignment="1">
      <alignment horizontal="right" vertical="center" wrapText="1"/>
    </xf>
    <xf numFmtId="0" fontId="27" fillId="0" borderId="22" xfId="0" applyFont="1" applyBorder="1" applyAlignment="1">
      <alignment horizontal="center" vertical="center" wrapText="1"/>
    </xf>
    <xf numFmtId="0" fontId="52" fillId="0" borderId="22" xfId="0" applyFont="1" applyBorder="1" applyAlignment="1">
      <alignment vertical="center" wrapText="1"/>
    </xf>
    <xf numFmtId="0" fontId="27" fillId="5" borderId="22" xfId="0" applyFont="1" applyFill="1" applyBorder="1" applyAlignment="1">
      <alignment vertical="center" wrapText="1"/>
    </xf>
    <xf numFmtId="3" fontId="52" fillId="6" borderId="22" xfId="0" applyNumberFormat="1" applyFont="1" applyFill="1" applyBorder="1" applyAlignment="1">
      <alignment vertical="center" wrapText="1"/>
    </xf>
    <xf numFmtId="3" fontId="21" fillId="0" borderId="34" xfId="0" applyNumberFormat="1" applyFont="1" applyBorder="1" applyAlignment="1">
      <alignment vertical="center" wrapText="1"/>
    </xf>
    <xf numFmtId="3" fontId="21" fillId="0" borderId="20" xfId="0" applyNumberFormat="1" applyFont="1" applyBorder="1" applyAlignment="1">
      <alignment vertical="center" wrapText="1"/>
    </xf>
    <xf numFmtId="0" fontId="61" fillId="0" borderId="20" xfId="0" applyFont="1" applyBorder="1" applyAlignment="1">
      <alignment vertical="center" wrapText="1"/>
    </xf>
    <xf numFmtId="3" fontId="52" fillId="0" borderId="23" xfId="0" applyNumberFormat="1" applyFont="1" applyBorder="1" applyAlignment="1">
      <alignment vertical="center" wrapText="1"/>
    </xf>
    <xf numFmtId="0" fontId="62" fillId="0" borderId="0" xfId="0" applyFont="1" applyBorder="1" applyAlignment="1">
      <alignment horizontal="center" vertical="center"/>
    </xf>
    <xf numFmtId="0" fontId="21" fillId="0" borderId="34" xfId="0" applyFont="1" applyBorder="1" applyAlignment="1">
      <alignment vertical="center"/>
    </xf>
    <xf numFmtId="3" fontId="21" fillId="0" borderId="34" xfId="0" applyNumberFormat="1" applyFont="1" applyBorder="1" applyAlignment="1">
      <alignment horizontal="right" vertical="center" wrapText="1"/>
    </xf>
    <xf numFmtId="0" fontId="21" fillId="0" borderId="20" xfId="0" applyFont="1" applyBorder="1" applyAlignment="1">
      <alignment vertical="center"/>
    </xf>
    <xf numFmtId="3" fontId="21" fillId="0" borderId="20" xfId="0" applyNumberFormat="1" applyFont="1" applyBorder="1" applyAlignment="1">
      <alignment horizontal="right" vertical="center" wrapText="1"/>
    </xf>
    <xf numFmtId="0" fontId="21" fillId="0" borderId="21" xfId="0" applyFont="1" applyBorder="1" applyAlignment="1">
      <alignment vertical="center"/>
    </xf>
    <xf numFmtId="0" fontId="52" fillId="0" borderId="22" xfId="0" applyFont="1" applyBorder="1" applyAlignment="1">
      <alignment vertical="center"/>
    </xf>
    <xf numFmtId="3" fontId="52" fillId="0" borderId="22" xfId="0" applyNumberFormat="1" applyFont="1" applyBorder="1" applyAlignment="1">
      <alignment horizontal="right" vertical="center" wrapText="1"/>
    </xf>
    <xf numFmtId="0" fontId="27" fillId="0" borderId="0" xfId="0" applyFont="1" applyAlignment="1">
      <alignment vertical="center" wrapText="1"/>
    </xf>
    <xf numFmtId="3" fontId="52" fillId="0" borderId="22" xfId="0" applyNumberFormat="1" applyFont="1" applyBorder="1" applyAlignment="1">
      <alignment horizontal="center" vertical="center" wrapText="1"/>
    </xf>
    <xf numFmtId="0" fontId="21" fillId="0" borderId="0" xfId="0" applyFont="1" applyBorder="1"/>
    <xf numFmtId="3" fontId="21" fillId="6" borderId="34" xfId="0" applyNumberFormat="1" applyFont="1" applyFill="1" applyBorder="1" applyAlignment="1">
      <alignment horizontal="right" vertical="center" wrapText="1"/>
    </xf>
    <xf numFmtId="0" fontId="21" fillId="6" borderId="20" xfId="0" applyFont="1" applyFill="1" applyBorder="1" applyAlignment="1">
      <alignment horizontal="right" vertical="center" wrapText="1"/>
    </xf>
    <xf numFmtId="0" fontId="21" fillId="0" borderId="21" xfId="0" applyFont="1" applyBorder="1" applyAlignment="1">
      <alignment vertical="center" wrapText="1"/>
    </xf>
    <xf numFmtId="0" fontId="21" fillId="0" borderId="25" xfId="0" applyFont="1" applyBorder="1" applyAlignment="1">
      <alignment vertical="center" wrapText="1"/>
    </xf>
    <xf numFmtId="0" fontId="21" fillId="6" borderId="25" xfId="0" applyFont="1" applyFill="1" applyBorder="1" applyAlignment="1">
      <alignment horizontal="right" vertical="center" wrapText="1"/>
    </xf>
    <xf numFmtId="0" fontId="53" fillId="0" borderId="26" xfId="0" applyFont="1" applyBorder="1" applyAlignment="1">
      <alignment vertical="center" wrapText="1"/>
    </xf>
    <xf numFmtId="3" fontId="52" fillId="6" borderId="26" xfId="0" applyNumberFormat="1" applyFont="1" applyFill="1" applyBorder="1" applyAlignment="1">
      <alignment vertical="center" wrapText="1"/>
    </xf>
    <xf numFmtId="0" fontId="52" fillId="0" borderId="34" xfId="0" applyFont="1" applyBorder="1" applyAlignment="1">
      <alignment horizontal="center" vertical="center" wrapText="1"/>
    </xf>
    <xf numFmtId="0" fontId="52" fillId="5" borderId="34" xfId="0" applyFont="1" applyFill="1" applyBorder="1" applyAlignment="1">
      <alignment vertical="center"/>
    </xf>
    <xf numFmtId="3" fontId="52" fillId="0" borderId="34" xfId="0" applyNumberFormat="1" applyFont="1" applyBorder="1" applyAlignment="1">
      <alignment vertical="center"/>
    </xf>
    <xf numFmtId="3" fontId="21" fillId="0" borderId="20" xfId="0" applyNumberFormat="1" applyFont="1" applyBorder="1" applyAlignment="1">
      <alignment vertical="center"/>
    </xf>
    <xf numFmtId="3" fontId="21" fillId="0" borderId="21" xfId="0" applyNumberFormat="1" applyFont="1" applyBorder="1" applyAlignment="1">
      <alignment vertical="center"/>
    </xf>
    <xf numFmtId="0" fontId="52" fillId="0" borderId="0" xfId="0" applyFont="1" applyBorder="1" applyAlignment="1">
      <alignment vertical="center"/>
    </xf>
    <xf numFmtId="0" fontId="52" fillId="5" borderId="0" xfId="0" applyFont="1" applyFill="1" applyBorder="1" applyAlignment="1">
      <alignment vertical="center"/>
    </xf>
    <xf numFmtId="0" fontId="21" fillId="0" borderId="19" xfId="0" applyFont="1" applyBorder="1" applyAlignment="1">
      <alignment horizontal="center" vertical="center" wrapText="1"/>
    </xf>
    <xf numFmtId="0" fontId="21" fillId="0" borderId="19" xfId="0" applyFont="1" applyBorder="1" applyAlignment="1">
      <alignment vertical="center" wrapText="1"/>
    </xf>
    <xf numFmtId="0" fontId="21" fillId="0" borderId="19" xfId="0" applyFont="1" applyBorder="1" applyAlignment="1">
      <alignment vertical="center"/>
    </xf>
    <xf numFmtId="0" fontId="21" fillId="0" borderId="23" xfId="0" applyFont="1" applyBorder="1" applyAlignment="1">
      <alignment horizontal="center" vertical="center" wrapText="1"/>
    </xf>
    <xf numFmtId="0" fontId="21" fillId="0" borderId="23" xfId="0" applyFont="1" applyBorder="1" applyAlignment="1">
      <alignment vertical="center" wrapText="1"/>
    </xf>
    <xf numFmtId="0" fontId="21" fillId="0" borderId="23" xfId="0" applyFont="1" applyBorder="1" applyAlignment="1">
      <alignment vertical="center"/>
    </xf>
    <xf numFmtId="0" fontId="27" fillId="0" borderId="0" xfId="0" applyFont="1" applyAlignment="1">
      <alignment horizontal="center" vertical="center" wrapText="1"/>
    </xf>
    <xf numFmtId="49" fontId="20" fillId="0" borderId="34" xfId="0" applyNumberFormat="1" applyFont="1" applyBorder="1" applyAlignment="1">
      <alignment horizontal="center" vertical="center" wrapText="1"/>
    </xf>
    <xf numFmtId="0" fontId="20" fillId="0" borderId="34" xfId="0" applyFont="1" applyBorder="1" applyAlignment="1">
      <alignment vertical="center" wrapText="1"/>
    </xf>
    <xf numFmtId="3" fontId="20" fillId="0" borderId="34" xfId="0" applyNumberFormat="1" applyFont="1" applyBorder="1" applyAlignment="1">
      <alignment horizontal="right" vertical="center"/>
    </xf>
    <xf numFmtId="3" fontId="20" fillId="7" borderId="34" xfId="0" applyNumberFormat="1" applyFont="1" applyFill="1" applyBorder="1" applyAlignment="1">
      <alignment horizontal="right" vertical="center"/>
    </xf>
    <xf numFmtId="49" fontId="20" fillId="0" borderId="20" xfId="0" applyNumberFormat="1" applyFont="1" applyBorder="1" applyAlignment="1">
      <alignment horizontal="center" vertical="center" wrapText="1"/>
    </xf>
    <xf numFmtId="0" fontId="20" fillId="0" borderId="20" xfId="0" applyFont="1" applyBorder="1" applyAlignment="1">
      <alignment vertical="center" wrapText="1"/>
    </xf>
    <xf numFmtId="3" fontId="20" fillId="7" borderId="20" xfId="0" applyNumberFormat="1" applyFont="1" applyFill="1" applyBorder="1" applyAlignment="1">
      <alignment horizontal="right" vertical="center"/>
    </xf>
    <xf numFmtId="49" fontId="20" fillId="6" borderId="20" xfId="0" applyNumberFormat="1" applyFont="1" applyFill="1" applyBorder="1" applyAlignment="1">
      <alignment horizontal="center" vertical="center" wrapText="1"/>
    </xf>
    <xf numFmtId="3" fontId="20" fillId="0" borderId="20" xfId="0" applyNumberFormat="1" applyFont="1" applyBorder="1" applyAlignment="1">
      <alignment horizontal="right" vertical="center"/>
    </xf>
    <xf numFmtId="49" fontId="20" fillId="6" borderId="21" xfId="0" applyNumberFormat="1" applyFont="1" applyFill="1" applyBorder="1" applyAlignment="1">
      <alignment horizontal="center" vertical="center" wrapText="1"/>
    </xf>
    <xf numFmtId="3" fontId="20" fillId="0" borderId="21" xfId="0" applyNumberFormat="1" applyFont="1" applyBorder="1" applyAlignment="1">
      <alignment horizontal="right" vertical="center"/>
    </xf>
    <xf numFmtId="49" fontId="59" fillId="0" borderId="22" xfId="0" applyNumberFormat="1" applyFont="1" applyBorder="1" applyAlignment="1">
      <alignment horizontal="center" vertical="center" wrapText="1"/>
    </xf>
    <xf numFmtId="0" fontId="59" fillId="0" borderId="22" xfId="0" applyFont="1" applyBorder="1" applyAlignment="1">
      <alignment vertical="center" wrapText="1"/>
    </xf>
    <xf numFmtId="3" fontId="59" fillId="0" borderId="22" xfId="0" applyNumberFormat="1" applyFont="1" applyBorder="1" applyAlignment="1">
      <alignment horizontal="right" vertical="center"/>
    </xf>
    <xf numFmtId="0" fontId="52" fillId="7" borderId="0" xfId="0" applyFont="1" applyFill="1" applyBorder="1" applyAlignment="1">
      <alignment horizontal="center" vertical="center" wrapText="1"/>
    </xf>
    <xf numFmtId="0" fontId="20" fillId="6" borderId="20" xfId="0" applyFont="1" applyFill="1" applyBorder="1" applyAlignment="1">
      <alignment horizontal="left" vertical="center" wrapText="1" indent="2"/>
    </xf>
    <xf numFmtId="0" fontId="20" fillId="6" borderId="21" xfId="0" applyFont="1" applyFill="1" applyBorder="1" applyAlignment="1">
      <alignment horizontal="left" vertical="center" wrapText="1" indent="2"/>
    </xf>
    <xf numFmtId="0" fontId="21" fillId="0" borderId="34" xfId="0" applyFont="1" applyBorder="1" applyAlignment="1">
      <alignment horizontal="center" vertical="center"/>
    </xf>
    <xf numFmtId="0" fontId="21" fillId="0" borderId="21" xfId="0" applyFont="1" applyBorder="1" applyAlignment="1">
      <alignment horizontal="center" vertical="center"/>
    </xf>
    <xf numFmtId="0" fontId="27" fillId="0" borderId="0" xfId="0" applyFont="1" applyBorder="1" applyAlignment="1">
      <alignment vertical="center"/>
    </xf>
    <xf numFmtId="0" fontId="52" fillId="0" borderId="0" xfId="0" applyFont="1" applyBorder="1"/>
    <xf numFmtId="49" fontId="53" fillId="0" borderId="44" xfId="0" applyNumberFormat="1" applyFont="1" applyBorder="1" applyAlignment="1">
      <alignment horizontal="center" vertical="center" wrapText="1"/>
    </xf>
    <xf numFmtId="0" fontId="53" fillId="0" borderId="44" xfId="0" applyFont="1" applyBorder="1" applyAlignment="1">
      <alignment vertical="center" wrapText="1"/>
    </xf>
    <xf numFmtId="3" fontId="59" fillId="0" borderId="44" xfId="0" applyNumberFormat="1" applyFont="1" applyBorder="1" applyAlignment="1">
      <alignment horizontal="right" vertical="center" wrapText="1"/>
    </xf>
    <xf numFmtId="49" fontId="21" fillId="0" borderId="29" xfId="0" applyNumberFormat="1" applyFont="1" applyBorder="1" applyAlignment="1">
      <alignment horizontal="center" vertical="center" wrapText="1"/>
    </xf>
    <xf numFmtId="0" fontId="21" fillId="0" borderId="29" xfId="0" applyFont="1" applyBorder="1" applyAlignment="1">
      <alignment vertical="center" wrapText="1"/>
    </xf>
    <xf numFmtId="3" fontId="20" fillId="0" borderId="29" xfId="0" applyNumberFormat="1" applyFont="1" applyBorder="1" applyAlignment="1">
      <alignment horizontal="right" vertical="center" wrapText="1"/>
    </xf>
    <xf numFmtId="0" fontId="21" fillId="0" borderId="29" xfId="0" applyFont="1" applyBorder="1" applyAlignment="1">
      <alignment horizontal="left" vertical="center" wrapText="1" indent="2"/>
    </xf>
    <xf numFmtId="49" fontId="53" fillId="0" borderId="30" xfId="0" applyNumberFormat="1" applyFont="1" applyBorder="1" applyAlignment="1">
      <alignment horizontal="center" vertical="center" wrapText="1"/>
    </xf>
    <xf numFmtId="0" fontId="53" fillId="0" borderId="30" xfId="0" applyFont="1" applyBorder="1" applyAlignment="1">
      <alignment vertical="center" wrapText="1"/>
    </xf>
    <xf numFmtId="3" fontId="59" fillId="0" borderId="30" xfId="0" applyNumberFormat="1" applyFont="1" applyBorder="1" applyAlignment="1">
      <alignment horizontal="right" vertical="center" wrapText="1"/>
    </xf>
    <xf numFmtId="49" fontId="21" fillId="0" borderId="20" xfId="0" applyNumberFormat="1" applyFont="1" applyBorder="1" applyAlignment="1">
      <alignment horizontal="center" vertical="center" wrapText="1"/>
    </xf>
    <xf numFmtId="0" fontId="52" fillId="7" borderId="0" xfId="0" applyFont="1" applyFill="1" applyAlignment="1">
      <alignment vertical="center" wrapText="1"/>
    </xf>
    <xf numFmtId="0" fontId="52" fillId="7" borderId="0" xfId="0" applyFont="1" applyFill="1" applyAlignment="1">
      <alignment horizontal="center" vertical="center" wrapText="1"/>
    </xf>
    <xf numFmtId="0" fontId="27" fillId="7" borderId="0" xfId="0" applyFont="1" applyFill="1" applyAlignment="1">
      <alignment horizontal="center" vertical="center" wrapText="1"/>
    </xf>
    <xf numFmtId="3" fontId="21" fillId="7" borderId="0" xfId="0" applyNumberFormat="1" applyFont="1" applyFill="1" applyBorder="1" applyAlignment="1">
      <alignment horizontal="center" vertical="center" wrapText="1"/>
    </xf>
    <xf numFmtId="0" fontId="20" fillId="0" borderId="34" xfId="0" applyFont="1" applyBorder="1" applyAlignment="1">
      <alignment horizontal="center" vertical="center" wrapText="1"/>
    </xf>
    <xf numFmtId="3" fontId="21" fillId="0" borderId="34" xfId="0" applyNumberFormat="1" applyFont="1" applyBorder="1" applyAlignment="1">
      <alignment horizontal="center" vertical="center" wrapText="1"/>
    </xf>
    <xf numFmtId="0" fontId="20" fillId="0" borderId="20" xfId="0" applyFont="1" applyBorder="1" applyAlignment="1">
      <alignment horizontal="center" vertical="center" wrapText="1"/>
    </xf>
    <xf numFmtId="3" fontId="21" fillId="0" borderId="20" xfId="0" applyNumberFormat="1" applyFont="1" applyBorder="1" applyAlignment="1">
      <alignment horizontal="center" vertical="center" wrapText="1"/>
    </xf>
    <xf numFmtId="3" fontId="21" fillId="5" borderId="20" xfId="0" applyNumberFormat="1" applyFont="1" applyFill="1" applyBorder="1" applyAlignment="1">
      <alignment horizontal="center" vertical="center" wrapText="1"/>
    </xf>
    <xf numFmtId="0" fontId="20" fillId="0" borderId="23" xfId="0" applyFont="1" applyBorder="1" applyAlignment="1">
      <alignment horizontal="center" vertical="center" wrapText="1"/>
    </xf>
    <xf numFmtId="0" fontId="20" fillId="0" borderId="23" xfId="0" applyFont="1" applyBorder="1" applyAlignment="1">
      <alignment vertical="center" wrapText="1"/>
    </xf>
    <xf numFmtId="3" fontId="21" fillId="0" borderId="23" xfId="0" applyNumberFormat="1" applyFont="1" applyBorder="1" applyAlignment="1">
      <alignment horizontal="center" vertical="center" wrapText="1"/>
    </xf>
    <xf numFmtId="3" fontId="21" fillId="5" borderId="23" xfId="0" applyNumberFormat="1" applyFont="1" applyFill="1" applyBorder="1" applyAlignment="1">
      <alignment horizontal="center" vertical="center" wrapText="1"/>
    </xf>
    <xf numFmtId="0" fontId="52" fillId="7" borderId="24" xfId="0" applyFont="1" applyFill="1" applyBorder="1" applyAlignment="1">
      <alignment horizontal="center" vertical="center" wrapText="1"/>
    </xf>
    <xf numFmtId="0" fontId="52" fillId="7" borderId="24" xfId="0" applyFont="1" applyFill="1" applyBorder="1" applyAlignment="1">
      <alignment vertical="center" wrapText="1"/>
    </xf>
    <xf numFmtId="0" fontId="52" fillId="7" borderId="18" xfId="0" applyFont="1" applyFill="1" applyBorder="1" applyAlignment="1">
      <alignment horizontal="center" vertical="center" wrapText="1"/>
    </xf>
    <xf numFmtId="0" fontId="27" fillId="0" borderId="0" xfId="0" applyFont="1" applyBorder="1" applyAlignment="1">
      <alignment horizontal="center" vertical="center"/>
    </xf>
    <xf numFmtId="3" fontId="21" fillId="7" borderId="34" xfId="0" applyNumberFormat="1" applyFont="1" applyFill="1" applyBorder="1" applyAlignment="1">
      <alignment horizontal="center" vertical="center" wrapText="1"/>
    </xf>
    <xf numFmtId="10" fontId="21" fillId="7" borderId="34" xfId="0" applyNumberFormat="1" applyFont="1" applyFill="1" applyBorder="1" applyAlignment="1">
      <alignment horizontal="center" vertical="center" wrapText="1"/>
    </xf>
    <xf numFmtId="0" fontId="21" fillId="0" borderId="20" xfId="0" applyFont="1" applyBorder="1" applyAlignment="1">
      <alignment horizontal="left" vertical="center" wrapText="1"/>
    </xf>
    <xf numFmtId="3" fontId="21" fillId="7" borderId="20" xfId="0" applyNumberFormat="1" applyFont="1" applyFill="1" applyBorder="1" applyAlignment="1">
      <alignment horizontal="center" vertical="center" wrapText="1"/>
    </xf>
    <xf numFmtId="10" fontId="21" fillId="7" borderId="20" xfId="0" applyNumberFormat="1" applyFont="1" applyFill="1" applyBorder="1" applyAlignment="1">
      <alignment horizontal="center" vertical="center" wrapText="1"/>
    </xf>
    <xf numFmtId="10" fontId="21" fillId="0" borderId="20" xfId="0" applyNumberFormat="1" applyFont="1" applyBorder="1" applyAlignment="1">
      <alignment horizontal="center" vertical="center" wrapText="1"/>
    </xf>
    <xf numFmtId="0" fontId="21" fillId="0" borderId="21" xfId="0" applyFont="1" applyBorder="1" applyAlignment="1">
      <alignment horizontal="left" vertical="center" wrapText="1"/>
    </xf>
    <xf numFmtId="3" fontId="21" fillId="7" borderId="21" xfId="0" applyNumberFormat="1" applyFont="1" applyFill="1" applyBorder="1" applyAlignment="1">
      <alignment horizontal="center" vertical="center" wrapText="1"/>
    </xf>
    <xf numFmtId="10" fontId="21" fillId="7" borderId="21" xfId="0" applyNumberFormat="1" applyFont="1" applyFill="1" applyBorder="1" applyAlignment="1">
      <alignment horizontal="center" vertical="center" wrapText="1"/>
    </xf>
    <xf numFmtId="3" fontId="52" fillId="7" borderId="22" xfId="0" applyNumberFormat="1" applyFont="1" applyFill="1" applyBorder="1" applyAlignment="1">
      <alignment horizontal="center" vertical="center" wrapText="1"/>
    </xf>
    <xf numFmtId="10" fontId="52" fillId="7" borderId="22" xfId="0" applyNumberFormat="1" applyFont="1" applyFill="1" applyBorder="1" applyAlignment="1">
      <alignment horizontal="center" vertical="center" wrapText="1"/>
    </xf>
    <xf numFmtId="0" fontId="27" fillId="0" borderId="27" xfId="0" applyFont="1" applyBorder="1" applyAlignment="1">
      <alignment horizontal="center" vertical="center"/>
    </xf>
    <xf numFmtId="3" fontId="21" fillId="0" borderId="21" xfId="0" applyNumberFormat="1" applyFont="1" applyBorder="1" applyAlignment="1">
      <alignment horizontal="center" vertical="center" wrapText="1"/>
    </xf>
    <xf numFmtId="9" fontId="52" fillId="0" borderId="0" xfId="0" applyNumberFormat="1" applyFont="1" applyBorder="1" applyAlignment="1">
      <alignment horizontal="center" vertical="center" wrapText="1"/>
    </xf>
    <xf numFmtId="3" fontId="53" fillId="0" borderId="0" xfId="0" applyNumberFormat="1" applyFont="1" applyBorder="1" applyAlignment="1">
      <alignment horizontal="center" vertical="center" wrapText="1"/>
    </xf>
    <xf numFmtId="10" fontId="21" fillId="0" borderId="21" xfId="0" applyNumberFormat="1" applyFont="1" applyBorder="1" applyAlignment="1">
      <alignment horizontal="center" vertical="center" wrapText="1"/>
    </xf>
    <xf numFmtId="3" fontId="53" fillId="0" borderId="22" xfId="0" applyNumberFormat="1" applyFont="1" applyBorder="1" applyAlignment="1">
      <alignment horizontal="center" vertical="center" wrapText="1"/>
    </xf>
    <xf numFmtId="0" fontId="58" fillId="0" borderId="0" xfId="0" applyFont="1" applyAlignment="1">
      <alignment vertical="center"/>
    </xf>
    <xf numFmtId="0" fontId="58" fillId="0" borderId="0" xfId="0" applyFont="1" applyAlignment="1"/>
    <xf numFmtId="0" fontId="21" fillId="7" borderId="0" xfId="15" applyFont="1" applyFill="1" applyBorder="1"/>
    <xf numFmtId="0" fontId="52" fillId="7" borderId="0" xfId="15" applyFont="1" applyFill="1" applyBorder="1" applyAlignment="1">
      <alignment vertical="center"/>
    </xf>
    <xf numFmtId="0" fontId="27" fillId="7" borderId="0" xfId="15" applyFont="1" applyFill="1" applyBorder="1" applyAlignment="1">
      <alignment vertical="center"/>
    </xf>
    <xf numFmtId="0" fontId="27" fillId="7" borderId="0" xfId="15" applyFont="1" applyFill="1" applyBorder="1"/>
    <xf numFmtId="0" fontId="27" fillId="7" borderId="0" xfId="15" applyFont="1" applyFill="1" applyAlignment="1">
      <alignment vertical="center"/>
    </xf>
    <xf numFmtId="0" fontId="21" fillId="7" borderId="0" xfId="15" applyFont="1" applyFill="1" applyBorder="1" applyAlignment="1">
      <alignment horizontal="left" vertical="center"/>
    </xf>
    <xf numFmtId="0" fontId="21" fillId="7" borderId="0" xfId="15" applyFont="1" applyFill="1" applyBorder="1" applyAlignment="1">
      <alignment vertical="center"/>
    </xf>
    <xf numFmtId="167" fontId="21" fillId="7" borderId="0" xfId="30" applyNumberFormat="1" applyFont="1" applyFill="1" applyBorder="1" applyAlignment="1">
      <alignment vertical="center"/>
    </xf>
    <xf numFmtId="0" fontId="53" fillId="7" borderId="22" xfId="0" applyFont="1" applyFill="1" applyBorder="1" applyAlignment="1">
      <alignment vertical="center"/>
    </xf>
    <xf numFmtId="167" fontId="53" fillId="7" borderId="22" xfId="30" applyNumberFormat="1" applyFont="1" applyFill="1" applyBorder="1" applyAlignment="1">
      <alignment vertical="center"/>
    </xf>
    <xf numFmtId="0" fontId="53" fillId="7" borderId="32" xfId="0" applyFont="1" applyFill="1" applyBorder="1" applyAlignment="1">
      <alignment vertical="center"/>
    </xf>
    <xf numFmtId="167" fontId="53" fillId="7" borderId="32" xfId="30" applyNumberFormat="1" applyFont="1" applyFill="1" applyBorder="1" applyAlignment="1">
      <alignment vertical="center"/>
    </xf>
    <xf numFmtId="3" fontId="52" fillId="7" borderId="27" xfId="15" quotePrefix="1" applyNumberFormat="1" applyFont="1" applyFill="1" applyBorder="1" applyAlignment="1">
      <alignment horizontal="right" vertical="center"/>
    </xf>
    <xf numFmtId="0" fontId="27" fillId="0" borderId="0" xfId="15" applyFont="1" applyBorder="1" applyAlignment="1">
      <alignment vertical="center"/>
    </xf>
    <xf numFmtId="0" fontId="52" fillId="7" borderId="22" xfId="0" applyFont="1" applyFill="1" applyBorder="1" applyAlignment="1">
      <alignment vertical="center"/>
    </xf>
    <xf numFmtId="0" fontId="21" fillId="7" borderId="43" xfId="15" applyFont="1" applyFill="1" applyBorder="1" applyAlignment="1">
      <alignment horizontal="left" vertical="center"/>
    </xf>
    <xf numFmtId="0" fontId="21" fillId="7" borderId="43" xfId="15" applyFont="1" applyFill="1" applyBorder="1" applyAlignment="1">
      <alignment vertical="center"/>
    </xf>
    <xf numFmtId="167" fontId="21" fillId="7" borderId="43" xfId="30" applyNumberFormat="1" applyFont="1" applyFill="1" applyBorder="1" applyAlignment="1">
      <alignment vertical="center"/>
    </xf>
    <xf numFmtId="0" fontId="21" fillId="7" borderId="20" xfId="15" applyFont="1" applyFill="1" applyBorder="1" applyAlignment="1">
      <alignment horizontal="left" vertical="center"/>
    </xf>
    <xf numFmtId="0" fontId="21" fillId="7" borderId="20" xfId="15" applyFont="1" applyFill="1" applyBorder="1" applyAlignment="1">
      <alignment vertical="center"/>
    </xf>
    <xf numFmtId="167" fontId="21" fillId="7" borderId="20" xfId="30" applyNumberFormat="1" applyFont="1" applyFill="1" applyBorder="1" applyAlignment="1">
      <alignment vertical="center"/>
    </xf>
    <xf numFmtId="0" fontId="21" fillId="7" borderId="21" xfId="15" applyFont="1" applyFill="1" applyBorder="1" applyAlignment="1">
      <alignment horizontal="left" vertical="center"/>
    </xf>
    <xf numFmtId="0" fontId="21" fillId="7" borderId="21" xfId="15" applyFont="1" applyFill="1" applyBorder="1" applyAlignment="1">
      <alignment vertical="center"/>
    </xf>
    <xf numFmtId="167" fontId="21" fillId="7" borderId="21" xfId="30" applyNumberFormat="1" applyFont="1" applyFill="1" applyBorder="1" applyAlignment="1">
      <alignment vertical="center"/>
    </xf>
    <xf numFmtId="0" fontId="21" fillId="7" borderId="34" xfId="15" applyFont="1" applyFill="1" applyBorder="1" applyAlignment="1">
      <alignment horizontal="left" vertical="center"/>
    </xf>
    <xf numFmtId="0" fontId="21" fillId="7" borderId="34" xfId="15" applyFont="1" applyFill="1" applyBorder="1" applyAlignment="1">
      <alignment vertical="center"/>
    </xf>
    <xf numFmtId="167" fontId="21" fillId="7" borderId="34" xfId="30" applyNumberFormat="1" applyFont="1" applyFill="1" applyBorder="1" applyAlignment="1">
      <alignment vertical="center"/>
    </xf>
    <xf numFmtId="0" fontId="21" fillId="7" borderId="20" xfId="15" applyFont="1" applyFill="1" applyBorder="1" applyAlignment="1">
      <alignment horizontal="left" vertical="center" wrapText="1"/>
    </xf>
    <xf numFmtId="0" fontId="21" fillId="7" borderId="21" xfId="15" applyFont="1" applyFill="1" applyBorder="1" applyAlignment="1">
      <alignment horizontal="left" vertical="center" wrapText="1"/>
    </xf>
    <xf numFmtId="3" fontId="21" fillId="7" borderId="34" xfId="15" applyNumberFormat="1" applyFont="1" applyFill="1" applyBorder="1" applyAlignment="1">
      <alignment horizontal="right" vertical="center"/>
    </xf>
    <xf numFmtId="3" fontId="21" fillId="7" borderId="20" xfId="15" applyNumberFormat="1" applyFont="1" applyFill="1" applyBorder="1" applyAlignment="1">
      <alignment horizontal="right" vertical="center"/>
    </xf>
    <xf numFmtId="3" fontId="53" fillId="7" borderId="21" xfId="15" applyNumberFormat="1" applyFont="1" applyFill="1" applyBorder="1" applyAlignment="1">
      <alignment horizontal="right" vertical="center"/>
    </xf>
    <xf numFmtId="0" fontId="53" fillId="7" borderId="21" xfId="15" applyFont="1" applyFill="1" applyBorder="1" applyAlignment="1">
      <alignment vertical="center"/>
    </xf>
    <xf numFmtId="0" fontId="21" fillId="7" borderId="23" xfId="15" applyFont="1" applyFill="1" applyBorder="1" applyAlignment="1">
      <alignment vertical="center"/>
    </xf>
    <xf numFmtId="14" fontId="52" fillId="7" borderId="18" xfId="15" quotePrefix="1" applyNumberFormat="1" applyFont="1" applyFill="1" applyBorder="1" applyAlignment="1">
      <alignment horizontal="right" vertical="center"/>
    </xf>
    <xf numFmtId="3" fontId="21" fillId="0" borderId="0" xfId="0" applyNumberFormat="1" applyFont="1" applyAlignment="1">
      <alignment vertical="center" wrapText="1"/>
    </xf>
    <xf numFmtId="17" fontId="27" fillId="0" borderId="0" xfId="0" quotePrefix="1" applyNumberFormat="1" applyFont="1" applyAlignment="1">
      <alignment horizontal="center" vertical="center" wrapText="1"/>
    </xf>
    <xf numFmtId="17" fontId="27" fillId="0" borderId="0" xfId="0" applyNumberFormat="1" applyFont="1" applyAlignment="1">
      <alignment horizontal="center" vertical="center" wrapText="1"/>
    </xf>
    <xf numFmtId="0" fontId="32" fillId="0" borderId="20" xfId="32" applyFont="1" applyBorder="1" applyAlignment="1">
      <alignment horizontal="center" vertical="center" wrapText="1"/>
    </xf>
    <xf numFmtId="0" fontId="32" fillId="0" borderId="20" xfId="32" applyFont="1" applyBorder="1" applyAlignment="1">
      <alignment horizontal="left" vertical="center" wrapText="1"/>
    </xf>
    <xf numFmtId="0" fontId="32" fillId="0" borderId="23" xfId="32" quotePrefix="1" applyFont="1" applyBorder="1" applyAlignment="1">
      <alignment horizontal="center" vertical="center" wrapText="1"/>
    </xf>
    <xf numFmtId="0" fontId="32" fillId="0" borderId="23" xfId="32" applyFont="1" applyBorder="1" applyAlignment="1">
      <alignment horizontal="left" vertical="center" wrapText="1"/>
    </xf>
    <xf numFmtId="0" fontId="64" fillId="0" borderId="0" xfId="0" applyFont="1" applyAlignment="1">
      <alignment vertical="center"/>
    </xf>
    <xf numFmtId="0" fontId="32" fillId="0" borderId="0" xfId="0" applyFont="1" applyAlignment="1">
      <alignment vertical="center"/>
    </xf>
    <xf numFmtId="0" fontId="21" fillId="7" borderId="7" xfId="0" applyFont="1" applyFill="1" applyBorder="1" applyAlignment="1">
      <alignment vertical="center" wrapText="1"/>
    </xf>
    <xf numFmtId="0" fontId="21" fillId="7" borderId="6" xfId="0" applyFont="1" applyFill="1" applyBorder="1" applyAlignment="1">
      <alignment horizontal="center" vertical="center"/>
    </xf>
    <xf numFmtId="9" fontId="53" fillId="7" borderId="22" xfId="7" applyFont="1" applyFill="1" applyBorder="1" applyAlignment="1">
      <alignment horizontal="right" vertical="center"/>
    </xf>
    <xf numFmtId="0" fontId="21" fillId="7" borderId="34" xfId="0" applyFont="1" applyFill="1" applyBorder="1" applyAlignment="1">
      <alignment horizontal="center" vertical="center" wrapText="1"/>
    </xf>
    <xf numFmtId="0" fontId="21" fillId="7" borderId="34" xfId="0" applyFont="1" applyFill="1" applyBorder="1" applyAlignment="1">
      <alignment vertical="center" wrapText="1"/>
    </xf>
    <xf numFmtId="166" fontId="53" fillId="7" borderId="34" xfId="30" applyNumberFormat="1" applyFont="1" applyFill="1" applyBorder="1" applyAlignment="1">
      <alignment vertical="center" wrapText="1"/>
    </xf>
    <xf numFmtId="166" fontId="53" fillId="7" borderId="34" xfId="30" applyNumberFormat="1" applyFont="1" applyFill="1" applyBorder="1" applyAlignment="1">
      <alignment vertical="center"/>
    </xf>
    <xf numFmtId="0" fontId="21" fillId="0" borderId="20" xfId="0" applyFont="1" applyBorder="1" applyAlignment="1">
      <alignment horizontal="center" vertical="center"/>
    </xf>
    <xf numFmtId="166" fontId="21" fillId="0" borderId="20" xfId="30" applyNumberFormat="1" applyFont="1" applyBorder="1" applyAlignment="1">
      <alignment vertical="center"/>
    </xf>
    <xf numFmtId="166" fontId="21" fillId="8" borderId="20" xfId="30" applyNumberFormat="1" applyFont="1" applyFill="1" applyBorder="1" applyAlignment="1">
      <alignment vertical="center" wrapText="1"/>
    </xf>
    <xf numFmtId="0" fontId="21" fillId="7" borderId="20" xfId="0" applyFont="1" applyFill="1" applyBorder="1" applyAlignment="1">
      <alignment horizontal="center" vertical="center"/>
    </xf>
    <xf numFmtId="0" fontId="21" fillId="7" borderId="20" xfId="0" applyFont="1" applyFill="1" applyBorder="1" applyAlignment="1">
      <alignment vertical="center" wrapText="1"/>
    </xf>
    <xf numFmtId="166" fontId="53" fillId="7" borderId="20" xfId="30" applyNumberFormat="1" applyFont="1" applyFill="1" applyBorder="1" applyAlignment="1">
      <alignment vertical="center" wrapText="1"/>
    </xf>
    <xf numFmtId="166" fontId="53" fillId="7" borderId="20" xfId="30" applyNumberFormat="1" applyFont="1" applyFill="1" applyBorder="1" applyAlignment="1">
      <alignment horizontal="center" vertical="center" wrapText="1"/>
    </xf>
    <xf numFmtId="166" fontId="21" fillId="0" borderId="20" xfId="30" applyNumberFormat="1" applyFont="1" applyBorder="1" applyAlignment="1">
      <alignment horizontal="center" vertical="center" wrapText="1"/>
    </xf>
    <xf numFmtId="0" fontId="53" fillId="0" borderId="21" xfId="0" applyFont="1" applyBorder="1" applyAlignment="1">
      <alignment horizontal="center" vertical="center"/>
    </xf>
    <xf numFmtId="0" fontId="53" fillId="0" borderId="21" xfId="0" applyFont="1" applyBorder="1" applyAlignment="1">
      <alignment vertical="center" wrapText="1"/>
    </xf>
    <xf numFmtId="166" fontId="21" fillId="8" borderId="21" xfId="30" applyNumberFormat="1" applyFont="1" applyFill="1" applyBorder="1" applyAlignment="1">
      <alignment vertical="center"/>
    </xf>
    <xf numFmtId="166" fontId="53" fillId="0" borderId="21" xfId="30" applyNumberFormat="1" applyFont="1" applyBorder="1" applyAlignment="1">
      <alignment vertical="center"/>
    </xf>
    <xf numFmtId="0" fontId="21" fillId="7" borderId="34" xfId="0" applyFont="1" applyFill="1" applyBorder="1" applyAlignment="1">
      <alignment horizontal="center" vertical="center"/>
    </xf>
    <xf numFmtId="166" fontId="53" fillId="8" borderId="34" xfId="30" applyNumberFormat="1" applyFont="1" applyFill="1" applyBorder="1" applyAlignment="1">
      <alignment vertical="center" wrapText="1"/>
    </xf>
    <xf numFmtId="166" fontId="21" fillId="7" borderId="20" xfId="30" applyNumberFormat="1" applyFont="1" applyFill="1" applyBorder="1" applyAlignment="1">
      <alignment vertical="center" wrapText="1"/>
    </xf>
    <xf numFmtId="166" fontId="53" fillId="7" borderId="20" xfId="30" quotePrefix="1" applyNumberFormat="1" applyFont="1" applyFill="1" applyBorder="1" applyAlignment="1">
      <alignment vertical="center" wrapText="1"/>
    </xf>
    <xf numFmtId="166" fontId="21" fillId="7" borderId="43" xfId="30" applyNumberFormat="1" applyFont="1" applyFill="1" applyBorder="1" applyAlignment="1">
      <alignment vertical="center" wrapText="1"/>
    </xf>
    <xf numFmtId="166" fontId="21" fillId="8" borderId="45" xfId="30" applyNumberFormat="1" applyFont="1" applyFill="1" applyBorder="1" applyAlignment="1">
      <alignment vertical="center" wrapText="1"/>
    </xf>
    <xf numFmtId="166" fontId="21" fillId="8" borderId="0" xfId="30" applyNumberFormat="1" applyFont="1" applyFill="1" applyBorder="1" applyAlignment="1">
      <alignment vertical="center" wrapText="1"/>
    </xf>
    <xf numFmtId="166" fontId="21" fillId="8" borderId="25" xfId="30" applyNumberFormat="1" applyFont="1" applyFill="1" applyBorder="1" applyAlignment="1">
      <alignment vertical="center" wrapText="1"/>
    </xf>
    <xf numFmtId="166" fontId="21" fillId="8" borderId="43" xfId="30" applyNumberFormat="1" applyFont="1" applyFill="1" applyBorder="1" applyAlignment="1">
      <alignment vertical="center" wrapText="1"/>
    </xf>
    <xf numFmtId="166" fontId="21" fillId="8" borderId="35" xfId="30" applyNumberFormat="1" applyFont="1" applyFill="1" applyBorder="1" applyAlignment="1">
      <alignment vertical="center"/>
    </xf>
    <xf numFmtId="0" fontId="55" fillId="0" borderId="0" xfId="0" applyFont="1" applyAlignment="1">
      <alignment vertical="center"/>
    </xf>
    <xf numFmtId="0" fontId="32" fillId="6" borderId="0" xfId="0" applyFont="1" applyFill="1" applyAlignment="1">
      <alignment vertical="center" wrapText="1"/>
    </xf>
    <xf numFmtId="0" fontId="52" fillId="7" borderId="27" xfId="0" applyFont="1" applyFill="1" applyBorder="1" applyAlignment="1">
      <alignment horizontal="center" vertical="center" wrapText="1"/>
    </xf>
    <xf numFmtId="0" fontId="21" fillId="0" borderId="45" xfId="0" applyFont="1" applyBorder="1" applyAlignment="1">
      <alignment horizontal="center" vertical="center"/>
    </xf>
    <xf numFmtId="0" fontId="21" fillId="0" borderId="45" xfId="0" applyFont="1" applyBorder="1" applyAlignment="1">
      <alignment vertical="center"/>
    </xf>
    <xf numFmtId="0" fontId="21" fillId="0" borderId="27" xfId="0" applyFont="1" applyBorder="1" applyAlignment="1">
      <alignment horizontal="center" vertical="center"/>
    </xf>
    <xf numFmtId="0" fontId="53" fillId="0" borderId="27" xfId="0" applyFont="1" applyBorder="1" applyAlignment="1">
      <alignment vertical="center"/>
    </xf>
    <xf numFmtId="9" fontId="53" fillId="0" borderId="27" xfId="7" applyFont="1" applyFill="1" applyBorder="1" applyAlignment="1">
      <alignment vertical="center"/>
    </xf>
    <xf numFmtId="0" fontId="53" fillId="6" borderId="21" xfId="0" applyFont="1" applyFill="1" applyBorder="1" applyAlignment="1">
      <alignment vertical="center" wrapText="1"/>
    </xf>
    <xf numFmtId="3" fontId="32" fillId="0" borderId="0" xfId="0" applyNumberFormat="1" applyFont="1"/>
    <xf numFmtId="0" fontId="21" fillId="6" borderId="20" xfId="0" applyFont="1" applyFill="1" applyBorder="1" applyAlignment="1">
      <alignment horizontal="left" vertical="center" wrapText="1" indent="1"/>
    </xf>
    <xf numFmtId="0" fontId="53" fillId="6" borderId="34" xfId="0" applyFont="1" applyFill="1" applyBorder="1" applyAlignment="1">
      <alignment vertical="center" wrapText="1"/>
    </xf>
    <xf numFmtId="166" fontId="53" fillId="0" borderId="34" xfId="30" quotePrefix="1" applyNumberFormat="1" applyFont="1" applyFill="1" applyBorder="1" applyAlignment="1">
      <alignment vertical="center" wrapText="1"/>
    </xf>
    <xf numFmtId="166" fontId="21" fillId="0" borderId="20" xfId="30" quotePrefix="1" applyNumberFormat="1" applyFont="1" applyFill="1" applyBorder="1" applyAlignment="1">
      <alignment vertical="center"/>
    </xf>
    <xf numFmtId="166" fontId="21" fillId="0" borderId="20" xfId="30" quotePrefix="1" applyNumberFormat="1" applyFont="1" applyFill="1" applyBorder="1" applyAlignment="1">
      <alignment vertical="center" wrapText="1"/>
    </xf>
    <xf numFmtId="166" fontId="21" fillId="0" borderId="20" xfId="30" quotePrefix="1" applyNumberFormat="1" applyFont="1" applyBorder="1" applyAlignment="1">
      <alignment vertical="center"/>
    </xf>
    <xf numFmtId="0" fontId="21" fillId="6" borderId="23" xfId="0" applyFont="1" applyFill="1" applyBorder="1" applyAlignment="1">
      <alignment vertical="center" wrapText="1"/>
    </xf>
    <xf numFmtId="166" fontId="21" fillId="0" borderId="23" xfId="30" quotePrefix="1" applyNumberFormat="1" applyFont="1" applyBorder="1" applyAlignment="1">
      <alignment vertical="center"/>
    </xf>
    <xf numFmtId="0" fontId="21" fillId="6" borderId="20" xfId="0" applyFont="1" applyFill="1" applyBorder="1" applyAlignment="1">
      <alignment horizontal="left" vertical="center" wrapText="1" indent="3"/>
    </xf>
    <xf numFmtId="0" fontId="21" fillId="6" borderId="23" xfId="0" applyFont="1" applyFill="1" applyBorder="1" applyAlignment="1">
      <alignment horizontal="left" vertical="center" wrapText="1" indent="3"/>
    </xf>
    <xf numFmtId="0" fontId="21" fillId="7" borderId="7" xfId="0" applyFont="1" applyFill="1" applyBorder="1" applyAlignment="1">
      <alignment horizontal="center" vertical="center" wrapText="1"/>
    </xf>
    <xf numFmtId="3" fontId="21" fillId="7" borderId="7" xfId="30" quotePrefix="1" applyNumberFormat="1" applyFont="1" applyFill="1" applyBorder="1" applyAlignment="1">
      <alignment vertical="center"/>
    </xf>
    <xf numFmtId="3" fontId="21" fillId="7" borderId="7" xfId="30" quotePrefix="1" applyNumberFormat="1" applyFont="1" applyFill="1" applyBorder="1" applyAlignment="1">
      <alignment vertical="center" wrapText="1"/>
    </xf>
    <xf numFmtId="0" fontId="21" fillId="7" borderId="0" xfId="0" applyFont="1" applyFill="1" applyBorder="1" applyAlignment="1">
      <alignment horizontal="center" vertical="center" wrapText="1"/>
    </xf>
    <xf numFmtId="0" fontId="21" fillId="7" borderId="0" xfId="0" applyFont="1" applyFill="1" applyBorder="1" applyAlignment="1">
      <alignment vertical="center" wrapText="1"/>
    </xf>
    <xf numFmtId="0" fontId="21" fillId="7" borderId="0" xfId="0" quotePrefix="1" applyFont="1" applyFill="1" applyBorder="1" applyAlignment="1">
      <alignment horizontal="center" vertical="center" wrapText="1"/>
    </xf>
    <xf numFmtId="17" fontId="52" fillId="0" borderId="18" xfId="0" applyNumberFormat="1" applyFont="1" applyBorder="1" applyAlignment="1">
      <alignment horizontal="center" vertical="center"/>
    </xf>
    <xf numFmtId="0" fontId="21" fillId="7" borderId="8" xfId="0" applyFont="1" applyFill="1" applyBorder="1" applyAlignment="1">
      <alignment horizontal="center" vertical="center"/>
    </xf>
    <xf numFmtId="0" fontId="21" fillId="7" borderId="46" xfId="0" applyFont="1" applyFill="1" applyBorder="1" applyAlignment="1">
      <alignment horizontal="center" vertical="center" wrapText="1"/>
    </xf>
    <xf numFmtId="0" fontId="21" fillId="7" borderId="46" xfId="0" applyFont="1" applyFill="1" applyBorder="1" applyAlignment="1">
      <alignment vertical="center" wrapText="1"/>
    </xf>
    <xf numFmtId="3" fontId="21" fillId="7" borderId="46" xfId="30" quotePrefix="1" applyNumberFormat="1" applyFont="1" applyFill="1" applyBorder="1" applyAlignment="1">
      <alignment vertical="center"/>
    </xf>
    <xf numFmtId="0" fontId="21" fillId="7" borderId="33" xfId="0" applyFont="1" applyFill="1" applyBorder="1" applyAlignment="1">
      <alignment horizontal="center" vertical="center" wrapText="1"/>
    </xf>
    <xf numFmtId="0" fontId="21" fillId="7" borderId="33" xfId="0" applyFont="1" applyFill="1" applyBorder="1" applyAlignment="1">
      <alignment vertical="center" wrapText="1"/>
    </xf>
    <xf numFmtId="0" fontId="21" fillId="7" borderId="34" xfId="0" applyFont="1" applyFill="1" applyBorder="1" applyAlignment="1">
      <alignment vertical="center"/>
    </xf>
    <xf numFmtId="0" fontId="21" fillId="7" borderId="20" xfId="0" applyFont="1" applyFill="1" applyBorder="1" applyAlignment="1">
      <alignment horizontal="center" vertical="center" wrapText="1"/>
    </xf>
    <xf numFmtId="165" fontId="21" fillId="7" borderId="20" xfId="7" quotePrefix="1" applyNumberFormat="1" applyFont="1" applyFill="1" applyBorder="1" applyAlignment="1">
      <alignment vertical="center" wrapText="1"/>
    </xf>
    <xf numFmtId="165" fontId="21" fillId="7" borderId="20" xfId="7" quotePrefix="1" applyNumberFormat="1" applyFont="1" applyFill="1" applyBorder="1" applyAlignment="1">
      <alignment vertical="center"/>
    </xf>
    <xf numFmtId="0" fontId="21" fillId="7" borderId="21" xfId="0" applyFont="1" applyFill="1" applyBorder="1" applyAlignment="1">
      <alignment horizontal="center" vertical="center" wrapText="1"/>
    </xf>
    <xf numFmtId="0" fontId="21" fillId="7" borderId="21" xfId="0" applyFont="1" applyFill="1" applyBorder="1" applyAlignment="1">
      <alignment vertical="center" wrapText="1"/>
    </xf>
    <xf numFmtId="0" fontId="53" fillId="7" borderId="34" xfId="0" applyFont="1" applyFill="1" applyBorder="1" applyAlignment="1">
      <alignment vertical="center"/>
    </xf>
    <xf numFmtId="3" fontId="21" fillId="7" borderId="34" xfId="30" quotePrefix="1" applyNumberFormat="1" applyFont="1" applyFill="1" applyBorder="1" applyAlignment="1">
      <alignment vertical="center" wrapText="1"/>
    </xf>
    <xf numFmtId="3" fontId="21" fillId="7" borderId="34" xfId="30" applyNumberFormat="1" applyFont="1" applyFill="1" applyBorder="1" applyAlignment="1">
      <alignment vertical="center"/>
    </xf>
    <xf numFmtId="0" fontId="53" fillId="7" borderId="21" xfId="0" applyFont="1" applyFill="1" applyBorder="1" applyAlignment="1">
      <alignment horizontal="justify" vertical="center"/>
    </xf>
    <xf numFmtId="3" fontId="21" fillId="7" borderId="21" xfId="30" quotePrefix="1" applyNumberFormat="1" applyFont="1" applyFill="1" applyBorder="1" applyAlignment="1">
      <alignment vertical="center" wrapText="1"/>
    </xf>
    <xf numFmtId="3" fontId="21" fillId="7" borderId="34" xfId="30" quotePrefix="1" applyNumberFormat="1" applyFont="1" applyFill="1" applyBorder="1" applyAlignment="1">
      <alignment vertical="center"/>
    </xf>
    <xf numFmtId="3" fontId="21" fillId="7" borderId="20" xfId="30" quotePrefix="1" applyNumberFormat="1" applyFont="1" applyFill="1" applyBorder="1" applyAlignment="1">
      <alignment vertical="center"/>
    </xf>
    <xf numFmtId="3" fontId="21" fillId="7" borderId="20" xfId="30" applyNumberFormat="1" applyFont="1" applyFill="1" applyBorder="1" applyAlignment="1">
      <alignment vertical="center"/>
    </xf>
    <xf numFmtId="0" fontId="21" fillId="7" borderId="20" xfId="0" applyFont="1" applyFill="1" applyBorder="1" applyAlignment="1">
      <alignment horizontal="justify" vertical="center"/>
    </xf>
    <xf numFmtId="3" fontId="21" fillId="7" borderId="20" xfId="30" quotePrefix="1" applyNumberFormat="1" applyFont="1" applyFill="1" applyBorder="1" applyAlignment="1">
      <alignment vertical="center" wrapText="1"/>
    </xf>
    <xf numFmtId="0" fontId="21" fillId="7" borderId="20" xfId="0" applyFont="1" applyFill="1" applyBorder="1" applyAlignment="1">
      <alignment horizontal="justify" vertical="center" wrapText="1"/>
    </xf>
    <xf numFmtId="0" fontId="21" fillId="7" borderId="21" xfId="8" applyFont="1" applyFill="1" applyBorder="1" applyAlignment="1">
      <alignment horizontal="justify" vertical="center"/>
    </xf>
    <xf numFmtId="0" fontId="53" fillId="7" borderId="21" xfId="8" applyFont="1" applyFill="1" applyBorder="1" applyAlignment="1">
      <alignment horizontal="justify" vertical="center"/>
    </xf>
    <xf numFmtId="3" fontId="21" fillId="7" borderId="21" xfId="30" applyNumberFormat="1" applyFont="1" applyFill="1" applyBorder="1" applyAlignment="1">
      <alignment vertical="center"/>
    </xf>
    <xf numFmtId="0" fontId="21" fillId="7" borderId="21" xfId="0" applyFont="1" applyFill="1" applyBorder="1" applyAlignment="1">
      <alignment horizontal="center" vertical="center"/>
    </xf>
    <xf numFmtId="3" fontId="21" fillId="7" borderId="21" xfId="8" quotePrefix="1" applyNumberFormat="1" applyFont="1" applyFill="1" applyBorder="1" applyAlignment="1">
      <alignment vertical="center" wrapText="1"/>
    </xf>
    <xf numFmtId="0" fontId="21" fillId="7" borderId="20" xfId="8" applyFont="1" applyFill="1" applyBorder="1" applyAlignment="1">
      <alignment horizontal="justify" vertical="center"/>
    </xf>
    <xf numFmtId="0" fontId="21" fillId="7" borderId="20" xfId="0" applyFont="1" applyFill="1" applyBorder="1" applyAlignment="1">
      <alignment horizontal="left" vertical="center" wrapText="1"/>
    </xf>
    <xf numFmtId="3" fontId="21" fillId="7" borderId="21" xfId="8" applyNumberFormat="1" applyFont="1" applyFill="1" applyBorder="1" applyAlignment="1">
      <alignment vertical="center"/>
    </xf>
    <xf numFmtId="0" fontId="21" fillId="7" borderId="20" xfId="8" applyFont="1" applyFill="1" applyBorder="1" applyAlignment="1">
      <alignment vertical="center" wrapText="1"/>
    </xf>
    <xf numFmtId="0" fontId="53" fillId="7" borderId="21" xfId="0" applyFont="1" applyFill="1" applyBorder="1" applyAlignment="1">
      <alignment horizontal="center" vertical="center"/>
    </xf>
    <xf numFmtId="0" fontId="53" fillId="7" borderId="21" xfId="0" quotePrefix="1" applyFont="1" applyFill="1" applyBorder="1" applyAlignment="1">
      <alignment vertical="center" wrapText="1"/>
    </xf>
    <xf numFmtId="0" fontId="67" fillId="0" borderId="0" xfId="0" applyFont="1" applyAlignment="1">
      <alignment vertical="center" wrapText="1"/>
    </xf>
    <xf numFmtId="0" fontId="27" fillId="0" borderId="0" xfId="0" applyFont="1" applyFill="1" applyBorder="1"/>
    <xf numFmtId="0" fontId="52" fillId="0" borderId="0" xfId="0" applyFont="1" applyFill="1" applyBorder="1" applyAlignment="1">
      <alignment horizontal="center" vertical="center"/>
    </xf>
    <xf numFmtId="0" fontId="21" fillId="0" borderId="0" xfId="0" applyFont="1" applyFill="1" applyBorder="1"/>
    <xf numFmtId="0" fontId="21" fillId="0" borderId="34" xfId="0" applyFont="1" applyFill="1" applyBorder="1" applyAlignment="1">
      <alignment horizontal="center" vertical="center" wrapText="1"/>
    </xf>
    <xf numFmtId="0" fontId="21" fillId="0" borderId="34" xfId="0" applyFont="1" applyFill="1" applyBorder="1" applyAlignment="1">
      <alignment vertical="center" wrapText="1"/>
    </xf>
    <xf numFmtId="3" fontId="21" fillId="0" borderId="34" xfId="30" applyNumberFormat="1" applyFont="1" applyFill="1" applyBorder="1" applyAlignment="1">
      <alignment vertical="center" wrapText="1"/>
    </xf>
    <xf numFmtId="0" fontId="21" fillId="0" borderId="20" xfId="0" applyFont="1" applyFill="1" applyBorder="1" applyAlignment="1">
      <alignment horizontal="center" vertical="center" wrapText="1"/>
    </xf>
    <xf numFmtId="3" fontId="21" fillId="0" borderId="20" xfId="30" applyNumberFormat="1" applyFont="1" applyFill="1" applyBorder="1" applyAlignment="1">
      <alignment vertical="center" wrapText="1"/>
    </xf>
    <xf numFmtId="3" fontId="21" fillId="0" borderId="20" xfId="30" quotePrefix="1" applyNumberFormat="1" applyFont="1" applyFill="1" applyBorder="1" applyAlignment="1">
      <alignment vertical="center" wrapText="1"/>
    </xf>
    <xf numFmtId="0" fontId="21" fillId="0" borderId="21" xfId="0" applyFont="1" applyFill="1" applyBorder="1" applyAlignment="1">
      <alignment horizontal="center" vertical="center" wrapText="1"/>
    </xf>
    <xf numFmtId="0" fontId="21" fillId="0" borderId="21" xfId="0" applyFont="1" applyFill="1" applyBorder="1" applyAlignment="1">
      <alignment vertical="center" wrapText="1"/>
    </xf>
    <xf numFmtId="3" fontId="21" fillId="0" borderId="21" xfId="30" applyNumberFormat="1" applyFont="1" applyFill="1" applyBorder="1" applyAlignment="1">
      <alignment vertical="center" wrapText="1"/>
    </xf>
    <xf numFmtId="0" fontId="52" fillId="0" borderId="22" xfId="0" applyFont="1" applyFill="1" applyBorder="1" applyAlignment="1">
      <alignment horizontal="center" vertical="center"/>
    </xf>
    <xf numFmtId="0" fontId="53" fillId="0" borderId="22" xfId="0" applyFont="1" applyFill="1" applyBorder="1" applyAlignment="1">
      <alignment horizontal="center" vertical="center" wrapText="1"/>
    </xf>
    <xf numFmtId="0" fontId="53" fillId="0" borderId="22" xfId="0" applyFont="1" applyFill="1" applyBorder="1" applyAlignment="1">
      <alignment vertical="center" wrapText="1"/>
    </xf>
    <xf numFmtId="3" fontId="53" fillId="0" borderId="22" xfId="30" quotePrefix="1" applyNumberFormat="1" applyFont="1" applyFill="1" applyBorder="1" applyAlignment="1">
      <alignment vertical="center"/>
    </xf>
    <xf numFmtId="0" fontId="24" fillId="0" borderId="34" xfId="0" applyFont="1" applyBorder="1" applyAlignment="1">
      <alignment vertical="center" wrapText="1"/>
    </xf>
    <xf numFmtId="0" fontId="24" fillId="0" borderId="20" xfId="0" applyFont="1" applyBorder="1" applyAlignment="1">
      <alignment horizontal="left" vertical="center" wrapText="1"/>
    </xf>
    <xf numFmtId="3" fontId="24" fillId="0" borderId="20" xfId="0" applyNumberFormat="1" applyFont="1" applyBorder="1" applyAlignment="1">
      <alignment vertical="center" wrapText="1"/>
    </xf>
    <xf numFmtId="0" fontId="25" fillId="0" borderId="22" xfId="0" applyFont="1" applyBorder="1" applyAlignment="1">
      <alignment vertical="center" wrapText="1"/>
    </xf>
    <xf numFmtId="0" fontId="20" fillId="0" borderId="0" xfId="0" applyFont="1" applyBorder="1"/>
    <xf numFmtId="0" fontId="20" fillId="0" borderId="0" xfId="0" applyFont="1" applyBorder="1" applyAlignment="1">
      <alignment vertical="center"/>
    </xf>
    <xf numFmtId="0" fontId="20" fillId="0" borderId="0" xfId="0" applyFont="1" applyBorder="1" applyAlignment="1">
      <alignment horizontal="center" vertical="center"/>
    </xf>
    <xf numFmtId="0" fontId="20" fillId="0" borderId="0" xfId="0" applyFont="1" applyBorder="1" applyAlignment="1">
      <alignment vertical="center" wrapText="1"/>
    </xf>
    <xf numFmtId="0" fontId="52" fillId="7" borderId="0" xfId="0" applyFont="1" applyFill="1" applyBorder="1"/>
    <xf numFmtId="0" fontId="52" fillId="7" borderId="24" xfId="0" applyFont="1" applyFill="1" applyBorder="1" applyAlignment="1">
      <alignment vertical="center"/>
    </xf>
    <xf numFmtId="49" fontId="21" fillId="0" borderId="34" xfId="0" applyNumberFormat="1" applyFont="1" applyBorder="1" applyAlignment="1">
      <alignment horizontal="center" vertical="center" wrapText="1"/>
    </xf>
    <xf numFmtId="49" fontId="21" fillId="5" borderId="34" xfId="0" applyNumberFormat="1" applyFont="1" applyFill="1" applyBorder="1" applyAlignment="1">
      <alignment vertical="center" wrapText="1"/>
    </xf>
    <xf numFmtId="3" fontId="21" fillId="0" borderId="20" xfId="0" quotePrefix="1" applyNumberFormat="1" applyFont="1" applyBorder="1" applyAlignment="1">
      <alignment horizontal="center" vertical="center" wrapText="1"/>
    </xf>
    <xf numFmtId="0" fontId="21" fillId="6" borderId="20" xfId="0" applyFont="1" applyFill="1" applyBorder="1" applyAlignment="1">
      <alignment horizontal="left" vertical="center" wrapText="1"/>
    </xf>
    <xf numFmtId="49" fontId="21" fillId="0" borderId="21" xfId="0" applyNumberFormat="1" applyFont="1" applyBorder="1" applyAlignment="1">
      <alignment horizontal="center" vertical="center" wrapText="1"/>
    </xf>
    <xf numFmtId="49" fontId="53" fillId="0" borderId="22" xfId="0" applyNumberFormat="1" applyFont="1" applyBorder="1" applyAlignment="1">
      <alignment horizontal="center" vertical="center" wrapText="1"/>
    </xf>
    <xf numFmtId="3" fontId="53" fillId="0" borderId="22" xfId="0" quotePrefix="1" applyNumberFormat="1" applyFont="1" applyBorder="1" applyAlignment="1">
      <alignment horizontal="center" vertical="center"/>
    </xf>
    <xf numFmtId="0" fontId="21" fillId="6" borderId="21" xfId="0" applyFont="1" applyFill="1" applyBorder="1" applyAlignment="1">
      <alignment horizontal="left" vertical="center" wrapText="1" indent="3"/>
    </xf>
    <xf numFmtId="0" fontId="27" fillId="0" borderId="0" xfId="0" applyFont="1" applyAlignment="1">
      <alignment horizontal="center" vertical="center"/>
    </xf>
    <xf numFmtId="0" fontId="26" fillId="7" borderId="0" xfId="0" applyFont="1" applyFill="1" applyBorder="1" applyAlignment="1">
      <alignment horizontal="center" vertical="center" wrapText="1"/>
    </xf>
    <xf numFmtId="49" fontId="24" fillId="0" borderId="34" xfId="0" applyNumberFormat="1" applyFont="1" applyBorder="1" applyAlignment="1">
      <alignment horizontal="center" vertical="center" wrapText="1"/>
    </xf>
    <xf numFmtId="3" fontId="24" fillId="0" borderId="34" xfId="0" applyNumberFormat="1" applyFont="1" applyBorder="1" applyAlignment="1">
      <alignment vertical="center" wrapText="1"/>
    </xf>
    <xf numFmtId="49" fontId="24" fillId="6" borderId="20" xfId="0" applyNumberFormat="1" applyFont="1" applyFill="1" applyBorder="1" applyAlignment="1">
      <alignment horizontal="center" vertical="center" wrapText="1"/>
    </xf>
    <xf numFmtId="3" fontId="24" fillId="0" borderId="20" xfId="0" quotePrefix="1" applyNumberFormat="1" applyFont="1" applyBorder="1" applyAlignment="1">
      <alignment vertical="center" wrapText="1"/>
    </xf>
    <xf numFmtId="49" fontId="24" fillId="0" borderId="20" xfId="0" applyNumberFormat="1" applyFont="1" applyBorder="1" applyAlignment="1">
      <alignment horizontal="center" vertical="center" wrapText="1"/>
    </xf>
    <xf numFmtId="3" fontId="24" fillId="7" borderId="20" xfId="0" applyNumberFormat="1" applyFont="1" applyFill="1" applyBorder="1" applyAlignment="1">
      <alignment vertical="center" wrapText="1"/>
    </xf>
    <xf numFmtId="49" fontId="24" fillId="6" borderId="21" xfId="0" applyNumberFormat="1" applyFont="1" applyFill="1" applyBorder="1" applyAlignment="1">
      <alignment horizontal="center" vertical="center" wrapText="1"/>
    </xf>
    <xf numFmtId="3" fontId="24" fillId="7" borderId="21" xfId="0" applyNumberFormat="1" applyFont="1" applyFill="1" applyBorder="1" applyAlignment="1">
      <alignment vertical="center" wrapText="1"/>
    </xf>
    <xf numFmtId="49" fontId="25" fillId="6" borderId="22" xfId="0" applyNumberFormat="1" applyFont="1" applyFill="1" applyBorder="1" applyAlignment="1">
      <alignment horizontal="center" vertical="center" wrapText="1"/>
    </xf>
    <xf numFmtId="3" fontId="25" fillId="7" borderId="22" xfId="0" applyNumberFormat="1" applyFont="1" applyFill="1" applyBorder="1" applyAlignment="1">
      <alignment vertical="center"/>
    </xf>
    <xf numFmtId="3" fontId="25" fillId="7" borderId="22" xfId="0" applyNumberFormat="1" applyFont="1" applyFill="1" applyBorder="1" applyAlignment="1">
      <alignment vertical="center" wrapText="1"/>
    </xf>
    <xf numFmtId="0" fontId="26" fillId="7" borderId="27" xfId="0" applyFont="1" applyFill="1" applyBorder="1" applyAlignment="1">
      <alignment horizontal="center" vertical="center" wrapText="1"/>
    </xf>
    <xf numFmtId="3" fontId="21" fillId="0" borderId="21" xfId="0" applyNumberFormat="1" applyFont="1" applyBorder="1" applyAlignment="1">
      <alignment vertical="center" wrapText="1"/>
    </xf>
    <xf numFmtId="49" fontId="21" fillId="6" borderId="20" xfId="0" applyNumberFormat="1" applyFont="1" applyFill="1" applyBorder="1" applyAlignment="1">
      <alignment horizontal="center" vertical="center" wrapText="1"/>
    </xf>
    <xf numFmtId="3" fontId="53" fillId="0" borderId="22" xfId="0" applyNumberFormat="1" applyFont="1" applyBorder="1" applyAlignment="1">
      <alignment vertical="center" wrapText="1"/>
    </xf>
    <xf numFmtId="0" fontId="20" fillId="0" borderId="0" xfId="0" applyFont="1" applyAlignment="1">
      <alignment horizontal="center" vertical="center" wrapText="1"/>
    </xf>
    <xf numFmtId="0" fontId="53" fillId="0" borderId="0" xfId="0" applyFont="1" applyBorder="1"/>
    <xf numFmtId="49" fontId="21" fillId="0" borderId="19" xfId="0" applyNumberFormat="1" applyFont="1" applyBorder="1" applyAlignment="1">
      <alignment horizontal="center" vertical="center" wrapText="1"/>
    </xf>
    <xf numFmtId="3" fontId="21" fillId="0" borderId="19" xfId="0" applyNumberFormat="1" applyFont="1" applyBorder="1" applyAlignment="1">
      <alignment vertical="center" wrapText="1"/>
    </xf>
    <xf numFmtId="3" fontId="21" fillId="7" borderId="19" xfId="0" applyNumberFormat="1" applyFont="1" applyFill="1" applyBorder="1" applyAlignment="1">
      <alignment vertical="center" wrapText="1"/>
    </xf>
    <xf numFmtId="3" fontId="21" fillId="7" borderId="21" xfId="0" applyNumberFormat="1" applyFont="1" applyFill="1" applyBorder="1" applyAlignment="1">
      <alignment vertical="center" wrapText="1"/>
    </xf>
    <xf numFmtId="0" fontId="59" fillId="7" borderId="35" xfId="0" applyFont="1" applyFill="1" applyBorder="1" applyAlignment="1">
      <alignment horizontal="center" vertical="center" wrapText="1"/>
    </xf>
    <xf numFmtId="0" fontId="25" fillId="0" borderId="43" xfId="0" applyFont="1" applyBorder="1" applyAlignment="1">
      <alignment horizontal="center" vertical="center"/>
    </xf>
    <xf numFmtId="0" fontId="25" fillId="0" borderId="43" xfId="0" applyFont="1" applyBorder="1" applyAlignment="1">
      <alignment horizontal="left" vertical="center"/>
    </xf>
    <xf numFmtId="0" fontId="24" fillId="0" borderId="20" xfId="0" applyFont="1" applyBorder="1" applyAlignment="1">
      <alignment vertical="center"/>
    </xf>
    <xf numFmtId="0" fontId="24" fillId="0" borderId="23" xfId="0" applyFont="1" applyBorder="1" applyAlignment="1">
      <alignment vertical="center"/>
    </xf>
    <xf numFmtId="0" fontId="26" fillId="0" borderId="47" xfId="0" applyFont="1" applyBorder="1" applyAlignment="1">
      <alignment horizontal="center" vertical="center" wrapText="1"/>
    </xf>
    <xf numFmtId="0" fontId="26" fillId="0" borderId="36" xfId="0" applyFont="1" applyBorder="1" applyAlignment="1">
      <alignment horizontal="center" vertical="center" wrapText="1"/>
    </xf>
    <xf numFmtId="9" fontId="26" fillId="0" borderId="36" xfId="7" applyFont="1" applyFill="1" applyBorder="1" applyAlignment="1">
      <alignment horizontal="center" vertical="center" wrapText="1"/>
    </xf>
    <xf numFmtId="9" fontId="26" fillId="0" borderId="48" xfId="7" applyFont="1" applyFill="1" applyBorder="1" applyAlignment="1">
      <alignment horizontal="center" vertical="center" wrapText="1"/>
    </xf>
    <xf numFmtId="0" fontId="52" fillId="0" borderId="47" xfId="0" applyFont="1" applyBorder="1" applyAlignment="1">
      <alignment horizontal="center" vertical="center" wrapText="1"/>
    </xf>
    <xf numFmtId="0" fontId="52" fillId="0" borderId="36" xfId="0" applyFont="1" applyBorder="1" applyAlignment="1">
      <alignment horizontal="center" vertical="center" wrapText="1"/>
    </xf>
    <xf numFmtId="9" fontId="52" fillId="0" borderId="36" xfId="7" applyFont="1" applyFill="1" applyBorder="1" applyAlignment="1">
      <alignment horizontal="center" vertical="center" wrapText="1"/>
    </xf>
    <xf numFmtId="9" fontId="52" fillId="0" borderId="48" xfId="7" applyFont="1" applyFill="1" applyBorder="1" applyAlignment="1">
      <alignment horizontal="center" vertical="center" wrapText="1"/>
    </xf>
    <xf numFmtId="9" fontId="52" fillId="0" borderId="0" xfId="7" applyFont="1" applyFill="1" applyBorder="1" applyAlignment="1">
      <alignment horizontal="center" vertical="center" wrapText="1"/>
    </xf>
    <xf numFmtId="0" fontId="25" fillId="0" borderId="34" xfId="0" applyFont="1" applyBorder="1" applyAlignment="1">
      <alignment horizontal="center" vertical="center"/>
    </xf>
    <xf numFmtId="0" fontId="25" fillId="0" borderId="34" xfId="0" applyFont="1" applyBorder="1" applyAlignment="1">
      <alignment horizontal="left" vertical="center"/>
    </xf>
    <xf numFmtId="0" fontId="26" fillId="0" borderId="27" xfId="0" applyFont="1" applyBorder="1" applyAlignment="1">
      <alignment horizontal="center"/>
    </xf>
    <xf numFmtId="0" fontId="21" fillId="0" borderId="24" xfId="0" applyFont="1" applyBorder="1" applyAlignment="1">
      <alignment vertical="center" wrapText="1"/>
    </xf>
    <xf numFmtId="3" fontId="53" fillId="0" borderId="24" xfId="0" applyNumberFormat="1" applyFont="1" applyBorder="1" applyAlignment="1">
      <alignment horizontal="center" vertical="center" wrapText="1"/>
    </xf>
    <xf numFmtId="0" fontId="53" fillId="0" borderId="24" xfId="0" applyFont="1" applyBorder="1" applyAlignment="1">
      <alignment vertical="center" wrapText="1"/>
    </xf>
    <xf numFmtId="0" fontId="21" fillId="0" borderId="27" xfId="0" applyFont="1" applyBorder="1" applyAlignment="1">
      <alignment vertical="center" wrapText="1"/>
    </xf>
    <xf numFmtId="3" fontId="53" fillId="0" borderId="27" xfId="0" applyNumberFormat="1" applyFont="1" applyBorder="1" applyAlignment="1">
      <alignment horizontal="center" vertical="center" wrapText="1"/>
    </xf>
    <xf numFmtId="0" fontId="53" fillId="0" borderId="27" xfId="0" applyFont="1" applyBorder="1" applyAlignment="1">
      <alignment vertical="center" wrapText="1"/>
    </xf>
    <xf numFmtId="0" fontId="27" fillId="0" borderId="27" xfId="0" applyFont="1" applyBorder="1" applyAlignment="1">
      <alignment horizontal="center" vertical="center" wrapText="1"/>
    </xf>
    <xf numFmtId="0" fontId="20" fillId="0" borderId="22" xfId="0" applyFont="1" applyBorder="1" applyAlignment="1">
      <alignment vertical="center" wrapText="1"/>
    </xf>
    <xf numFmtId="3" fontId="59" fillId="0" borderId="22" xfId="0" applyNumberFormat="1" applyFont="1" applyBorder="1" applyAlignment="1">
      <alignment horizontal="center" vertical="center" wrapText="1"/>
    </xf>
    <xf numFmtId="3" fontId="20" fillId="0" borderId="34" xfId="0" applyNumberFormat="1" applyFont="1" applyBorder="1" applyAlignment="1">
      <alignment horizontal="center" vertical="center" wrapText="1"/>
    </xf>
    <xf numFmtId="9" fontId="20" fillId="0" borderId="34" xfId="0" applyNumberFormat="1" applyFont="1" applyBorder="1" applyAlignment="1">
      <alignment horizontal="center" wrapText="1"/>
    </xf>
    <xf numFmtId="3" fontId="20" fillId="0" borderId="20" xfId="0" applyNumberFormat="1" applyFont="1" applyBorder="1" applyAlignment="1">
      <alignment horizontal="center" vertical="center" wrapText="1"/>
    </xf>
    <xf numFmtId="0" fontId="20" fillId="0" borderId="21" xfId="0" applyFont="1" applyBorder="1" applyAlignment="1">
      <alignment vertical="center" wrapText="1"/>
    </xf>
    <xf numFmtId="3" fontId="20" fillId="0" borderId="21" xfId="0" applyNumberFormat="1" applyFont="1" applyBorder="1" applyAlignment="1">
      <alignment horizontal="center" vertical="center" wrapText="1"/>
    </xf>
    <xf numFmtId="0" fontId="65" fillId="0" borderId="0" xfId="0" applyFont="1" applyBorder="1"/>
    <xf numFmtId="0" fontId="53" fillId="0" borderId="9" xfId="0" applyFont="1" applyBorder="1" applyAlignment="1">
      <alignment horizontal="center" vertical="center"/>
    </xf>
    <xf numFmtId="0" fontId="53" fillId="0" borderId="22" xfId="0" applyFont="1" applyBorder="1" applyAlignment="1">
      <alignment vertical="center"/>
    </xf>
    <xf numFmtId="0" fontId="53" fillId="0" borderId="0" xfId="0" applyFont="1" applyBorder="1" applyAlignment="1">
      <alignment horizontal="center" vertical="center"/>
    </xf>
    <xf numFmtId="0" fontId="53" fillId="0" borderId="0" xfId="0" applyFont="1" applyBorder="1" applyAlignment="1">
      <alignment vertical="center"/>
    </xf>
    <xf numFmtId="3" fontId="53" fillId="7" borderId="0" xfId="0" applyNumberFormat="1" applyFont="1" applyFill="1" applyBorder="1" applyAlignment="1">
      <alignment horizontal="center" vertical="center" wrapText="1"/>
    </xf>
    <xf numFmtId="0" fontId="21" fillId="0" borderId="25" xfId="0" applyFont="1" applyBorder="1" applyAlignment="1">
      <alignment horizontal="center" vertical="center"/>
    </xf>
    <xf numFmtId="0" fontId="21" fillId="0" borderId="25" xfId="0" applyFont="1" applyBorder="1" applyAlignment="1">
      <alignment vertical="center"/>
    </xf>
    <xf numFmtId="3" fontId="21" fillId="7" borderId="25" xfId="0" applyNumberFormat="1" applyFont="1" applyFill="1" applyBorder="1" applyAlignment="1">
      <alignment horizontal="center" vertical="center" wrapText="1"/>
    </xf>
    <xf numFmtId="0" fontId="32" fillId="0" borderId="0" xfId="0" quotePrefix="1" applyFont="1" applyAlignment="1">
      <alignment horizontal="left" vertical="center" indent="5"/>
    </xf>
    <xf numFmtId="0" fontId="21" fillId="0" borderId="0" xfId="0" applyFont="1" applyBorder="1" applyAlignment="1">
      <alignment horizontal="center" vertical="center" wrapText="1"/>
    </xf>
    <xf numFmtId="0" fontId="20" fillId="7" borderId="24" xfId="0" applyFont="1" applyFill="1" applyBorder="1" applyAlignment="1">
      <alignment horizontal="center" vertical="center" wrapText="1"/>
    </xf>
    <xf numFmtId="3" fontId="53" fillId="0" borderId="20" xfId="0" applyNumberFormat="1" applyFont="1" applyBorder="1" applyAlignment="1">
      <alignment horizontal="center" vertical="center" wrapText="1"/>
    </xf>
    <xf numFmtId="10" fontId="53" fillId="0" borderId="20" xfId="0" applyNumberFormat="1" applyFont="1" applyBorder="1" applyAlignment="1">
      <alignment horizontal="center" vertical="center" wrapText="1"/>
    </xf>
    <xf numFmtId="0" fontId="21" fillId="0" borderId="22" xfId="0" applyFont="1" applyBorder="1" applyAlignment="1">
      <alignment vertical="center" wrapText="1"/>
    </xf>
    <xf numFmtId="10" fontId="52" fillId="0" borderId="22" xfId="0" applyNumberFormat="1" applyFont="1" applyBorder="1" applyAlignment="1">
      <alignment horizontal="center" vertical="center" wrapText="1"/>
    </xf>
    <xf numFmtId="0" fontId="69" fillId="0" borderId="0" xfId="0" applyFont="1" applyAlignment="1">
      <alignment vertical="center" wrapText="1"/>
    </xf>
    <xf numFmtId="0" fontId="69" fillId="0" borderId="0" xfId="0" applyFont="1" applyAlignment="1">
      <alignment horizontal="center" vertical="center" wrapText="1"/>
    </xf>
    <xf numFmtId="0" fontId="53" fillId="7" borderId="34" xfId="0" applyFont="1" applyFill="1" applyBorder="1" applyAlignment="1">
      <alignment vertical="center" wrapText="1"/>
    </xf>
    <xf numFmtId="0" fontId="66" fillId="7" borderId="20" xfId="0" applyFont="1" applyFill="1" applyBorder="1" applyAlignment="1">
      <alignment horizontal="center" vertical="center" wrapText="1"/>
    </xf>
    <xf numFmtId="0" fontId="53" fillId="7" borderId="20" xfId="0" applyFont="1" applyFill="1" applyBorder="1" applyAlignment="1">
      <alignment vertical="center" wrapText="1"/>
    </xf>
    <xf numFmtId="3" fontId="53" fillId="7" borderId="20" xfId="0" applyNumberFormat="1" applyFont="1" applyFill="1" applyBorder="1" applyAlignment="1">
      <alignment horizontal="center" vertical="center" wrapText="1"/>
    </xf>
    <xf numFmtId="0" fontId="21" fillId="7" borderId="20" xfId="0" applyFont="1" applyFill="1" applyBorder="1" applyAlignment="1">
      <alignment horizontal="left" vertical="center" wrapText="1" indent="2"/>
    </xf>
    <xf numFmtId="0" fontId="21" fillId="7" borderId="23" xfId="0" applyFont="1" applyFill="1" applyBorder="1" applyAlignment="1">
      <alignment horizontal="center" vertical="center" wrapText="1"/>
    </xf>
    <xf numFmtId="0" fontId="53" fillId="7" borderId="23" xfId="0" applyFont="1" applyFill="1" applyBorder="1" applyAlignment="1">
      <alignment vertical="center" wrapText="1"/>
    </xf>
    <xf numFmtId="3" fontId="53" fillId="0" borderId="23" xfId="0" applyNumberFormat="1" applyFont="1" applyBorder="1" applyAlignment="1">
      <alignment horizontal="center" vertical="center" wrapText="1"/>
    </xf>
    <xf numFmtId="0" fontId="56" fillId="9" borderId="0" xfId="0" applyFont="1" applyFill="1" applyBorder="1" applyAlignment="1">
      <alignment horizontal="center" vertical="center"/>
    </xf>
    <xf numFmtId="0" fontId="70" fillId="0" borderId="0" xfId="0" applyFont="1"/>
    <xf numFmtId="0" fontId="52" fillId="0" borderId="24" xfId="0" applyFont="1" applyBorder="1" applyAlignment="1">
      <alignment horizontal="center" vertical="center" wrapText="1"/>
    </xf>
    <xf numFmtId="0" fontId="21" fillId="6" borderId="20" xfId="0" applyFont="1" applyFill="1" applyBorder="1" applyAlignment="1">
      <alignment horizontal="left" vertical="center" wrapText="1" indent="2"/>
    </xf>
    <xf numFmtId="0" fontId="21" fillId="6" borderId="20" xfId="0" applyFont="1" applyFill="1" applyBorder="1" applyAlignment="1">
      <alignment horizontal="center" vertical="center" wrapText="1"/>
    </xf>
    <xf numFmtId="0" fontId="21" fillId="6" borderId="20" xfId="0" applyFont="1" applyFill="1" applyBorder="1" applyAlignment="1">
      <alignment vertical="center" wrapText="1"/>
    </xf>
    <xf numFmtId="3" fontId="21" fillId="6" borderId="20" xfId="0" applyNumberFormat="1" applyFont="1" applyFill="1" applyBorder="1" applyAlignment="1">
      <alignment vertical="center" wrapText="1"/>
    </xf>
    <xf numFmtId="3" fontId="21" fillId="6" borderId="21" xfId="0" applyNumberFormat="1" applyFont="1" applyFill="1" applyBorder="1" applyAlignment="1">
      <alignment vertical="center" wrapText="1"/>
    </xf>
    <xf numFmtId="0" fontId="21" fillId="6" borderId="21" xfId="0" applyFont="1" applyFill="1" applyBorder="1" applyAlignment="1">
      <alignment horizontal="center" vertical="center" wrapText="1"/>
    </xf>
    <xf numFmtId="166" fontId="21" fillId="0" borderId="20" xfId="30" applyNumberFormat="1" applyFont="1" applyBorder="1" applyAlignment="1">
      <alignment vertical="center" wrapText="1"/>
    </xf>
    <xf numFmtId="0" fontId="16" fillId="0" borderId="0" xfId="0" applyFont="1" applyBorder="1" applyAlignment="1">
      <alignment vertical="center" wrapText="1"/>
    </xf>
    <xf numFmtId="0" fontId="52" fillId="0" borderId="0" xfId="0" applyFont="1" applyBorder="1" applyAlignment="1">
      <alignment horizontal="center" vertical="center"/>
    </xf>
    <xf numFmtId="0" fontId="52" fillId="0" borderId="0" xfId="0" applyFont="1" applyBorder="1" applyAlignment="1">
      <alignment horizontal="center" vertical="center" wrapText="1"/>
    </xf>
    <xf numFmtId="0" fontId="52" fillId="0" borderId="24" xfId="0" applyFont="1" applyBorder="1" applyAlignment="1">
      <alignment horizontal="center" vertical="center" wrapText="1"/>
    </xf>
    <xf numFmtId="0" fontId="52" fillId="0" borderId="0" xfId="0" applyFont="1" applyBorder="1" applyAlignment="1">
      <alignment vertical="center" wrapText="1"/>
    </xf>
    <xf numFmtId="0" fontId="27" fillId="0" borderId="0" xfId="0" applyFont="1" applyBorder="1" applyAlignment="1">
      <alignment vertical="center" wrapText="1"/>
    </xf>
    <xf numFmtId="0" fontId="20" fillId="0" borderId="0" xfId="0" applyFont="1" applyBorder="1" applyAlignment="1">
      <alignment horizontal="center" vertical="center" wrapText="1"/>
    </xf>
    <xf numFmtId="0" fontId="59" fillId="7" borderId="0" xfId="0" applyFont="1" applyFill="1" applyAlignment="1">
      <alignment horizontal="center" vertical="center" wrapText="1"/>
    </xf>
    <xf numFmtId="0" fontId="59" fillId="7" borderId="0" xfId="0" applyFont="1" applyFill="1" applyBorder="1" applyAlignment="1">
      <alignment horizontal="center" vertical="center" wrapText="1"/>
    </xf>
    <xf numFmtId="0" fontId="21" fillId="0" borderId="20"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1" xfId="0" applyFont="1" applyBorder="1" applyAlignment="1">
      <alignment horizontal="center" vertical="center" wrapText="1"/>
    </xf>
    <xf numFmtId="0" fontId="26" fillId="0" borderId="0" xfId="0" applyFont="1" applyBorder="1" applyAlignment="1">
      <alignment horizontal="center" vertical="center"/>
    </xf>
    <xf numFmtId="0" fontId="26" fillId="0" borderId="0" xfId="0" applyFont="1" applyBorder="1" applyAlignment="1">
      <alignment horizontal="center"/>
    </xf>
    <xf numFmtId="0" fontId="26" fillId="0" borderId="0" xfId="0" applyFont="1" applyBorder="1" applyAlignment="1">
      <alignment horizontal="center" vertical="center" wrapText="1"/>
    </xf>
    <xf numFmtId="0" fontId="21" fillId="0" borderId="34" xfId="0" applyFont="1" applyBorder="1" applyAlignment="1">
      <alignment vertical="center" wrapText="1"/>
    </xf>
    <xf numFmtId="0" fontId="21" fillId="0" borderId="20" xfId="0" applyFont="1" applyBorder="1" applyAlignment="1">
      <alignment vertical="center" wrapText="1"/>
    </xf>
    <xf numFmtId="0" fontId="27" fillId="0" borderId="0" xfId="0" applyFont="1" applyBorder="1"/>
    <xf numFmtId="0" fontId="27" fillId="0" borderId="0" xfId="0" applyFont="1" applyBorder="1" applyAlignment="1">
      <alignment horizontal="center"/>
    </xf>
    <xf numFmtId="3" fontId="21" fillId="6" borderId="20" xfId="0" applyNumberFormat="1" applyFont="1" applyFill="1" applyBorder="1" applyAlignment="1">
      <alignment vertical="center" wrapText="1"/>
    </xf>
    <xf numFmtId="0" fontId="21" fillId="6" borderId="20" xfId="0" applyFont="1" applyFill="1" applyBorder="1" applyAlignment="1">
      <alignment horizontal="center" vertical="center" wrapText="1"/>
    </xf>
    <xf numFmtId="0" fontId="21" fillId="6" borderId="20" xfId="0" applyFont="1" applyFill="1" applyBorder="1" applyAlignment="1">
      <alignment vertical="center" wrapText="1"/>
    </xf>
    <xf numFmtId="3" fontId="21" fillId="5" borderId="43" xfId="0" applyNumberFormat="1" applyFont="1" applyFill="1" applyBorder="1" applyAlignment="1">
      <alignment vertical="center" wrapText="1"/>
    </xf>
    <xf numFmtId="3" fontId="21" fillId="5" borderId="25" xfId="0" applyNumberFormat="1" applyFont="1" applyFill="1" applyBorder="1" applyAlignment="1">
      <alignment vertical="center" wrapText="1"/>
    </xf>
    <xf numFmtId="0" fontId="52" fillId="0" borderId="22" xfId="0" applyFont="1" applyBorder="1" applyAlignment="1">
      <alignment horizontal="center" vertical="center" wrapText="1"/>
    </xf>
    <xf numFmtId="0" fontId="32" fillId="7" borderId="0" xfId="0" applyFont="1" applyFill="1"/>
    <xf numFmtId="0" fontId="45" fillId="0" borderId="0" xfId="0" applyFont="1" applyAlignment="1">
      <alignment horizontal="center" vertical="center" wrapText="1"/>
    </xf>
    <xf numFmtId="0" fontId="52" fillId="0" borderId="0" xfId="0" applyFont="1" applyAlignment="1">
      <alignment vertical="center"/>
    </xf>
    <xf numFmtId="0" fontId="27" fillId="7" borderId="0" xfId="0" applyFont="1" applyFill="1"/>
    <xf numFmtId="0" fontId="21" fillId="6" borderId="0" xfId="0" applyFont="1" applyFill="1" applyAlignment="1">
      <alignment vertical="center" wrapText="1"/>
    </xf>
    <xf numFmtId="0" fontId="21" fillId="0" borderId="0" xfId="0" applyFont="1" applyAlignment="1">
      <alignment vertical="center"/>
    </xf>
    <xf numFmtId="0" fontId="21" fillId="6" borderId="0" xfId="0" applyFont="1" applyFill="1" applyAlignment="1">
      <alignment horizontal="center" vertical="center" wrapText="1"/>
    </xf>
    <xf numFmtId="3" fontId="21" fillId="6" borderId="0" xfId="0" applyNumberFormat="1" applyFont="1" applyFill="1" applyAlignment="1">
      <alignment vertical="center" wrapText="1"/>
    </xf>
    <xf numFmtId="3" fontId="21" fillId="4" borderId="20" xfId="0" applyNumberFormat="1" applyFont="1" applyFill="1" applyBorder="1" applyAlignment="1">
      <alignment vertical="center" wrapText="1"/>
    </xf>
    <xf numFmtId="3" fontId="21" fillId="4" borderId="34" xfId="0" applyNumberFormat="1" applyFont="1" applyFill="1" applyBorder="1" applyAlignment="1">
      <alignment vertical="center" wrapText="1"/>
    </xf>
    <xf numFmtId="3" fontId="21" fillId="4" borderId="45" xfId="0" applyNumberFormat="1" applyFont="1" applyFill="1" applyBorder="1" applyAlignment="1">
      <alignment vertical="center"/>
    </xf>
    <xf numFmtId="0" fontId="21" fillId="0" borderId="0" xfId="0" applyFont="1" applyAlignment="1">
      <alignment horizontal="center" vertical="center"/>
    </xf>
    <xf numFmtId="3" fontId="21" fillId="0" borderId="0" xfId="0" applyNumberFormat="1" applyFont="1" applyAlignment="1">
      <alignment vertical="center"/>
    </xf>
    <xf numFmtId="0" fontId="19" fillId="7" borderId="0" xfId="0" applyFont="1" applyFill="1"/>
    <xf numFmtId="0" fontId="27" fillId="0" borderId="0" xfId="0" applyFont="1" applyAlignment="1">
      <alignment vertical="center"/>
    </xf>
    <xf numFmtId="166" fontId="21" fillId="7" borderId="20" xfId="30" applyNumberFormat="1" applyFont="1" applyFill="1" applyBorder="1" applyAlignment="1">
      <alignment vertical="center"/>
    </xf>
    <xf numFmtId="166" fontId="27" fillId="0" borderId="0" xfId="0" applyNumberFormat="1" applyFont="1"/>
    <xf numFmtId="166" fontId="28" fillId="0" borderId="0" xfId="0" applyNumberFormat="1" applyFont="1"/>
    <xf numFmtId="0" fontId="52" fillId="0" borderId="0"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34" xfId="0" applyFont="1" applyBorder="1" applyAlignment="1">
      <alignment horizontal="center" vertical="center" wrapText="1"/>
    </xf>
    <xf numFmtId="0" fontId="71" fillId="0" borderId="0" xfId="0" applyFont="1" applyAlignment="1">
      <alignment horizontal="center"/>
    </xf>
    <xf numFmtId="3" fontId="71" fillId="0" borderId="0" xfId="0" applyNumberFormat="1" applyFont="1" applyAlignment="1">
      <alignment horizontal="center" vertical="center"/>
    </xf>
    <xf numFmtId="4" fontId="24" fillId="0" borderId="19" xfId="0" applyNumberFormat="1" applyFont="1" applyBorder="1" applyAlignment="1">
      <alignment horizontal="right" vertical="center" wrapText="1"/>
    </xf>
    <xf numFmtId="3" fontId="33" fillId="0" borderId="0" xfId="0" applyNumberFormat="1" applyFont="1"/>
    <xf numFmtId="10" fontId="24" fillId="0" borderId="6" xfId="5" applyNumberFormat="1" applyFont="1" applyFill="1" applyBorder="1" applyAlignment="1">
      <alignment horizontal="right" vertical="center" wrapText="1"/>
      <protection locked="0"/>
    </xf>
    <xf numFmtId="10" fontId="71" fillId="0" borderId="0" xfId="7" applyNumberFormat="1" applyFont="1" applyAlignment="1">
      <alignment horizontal="center" vertical="center"/>
    </xf>
    <xf numFmtId="10" fontId="24" fillId="0" borderId="7" xfId="5" applyNumberFormat="1" applyFont="1" applyFill="1" applyBorder="1" applyAlignment="1">
      <alignment horizontal="right" vertical="center" wrapText="1"/>
      <protection locked="0"/>
    </xf>
    <xf numFmtId="10" fontId="24" fillId="0" borderId="7" xfId="5" applyNumberFormat="1" applyFont="1" applyFill="1" applyBorder="1">
      <alignment horizontal="right" vertical="center"/>
      <protection locked="0"/>
    </xf>
    <xf numFmtId="10" fontId="24" fillId="0" borderId="8" xfId="5" applyNumberFormat="1" applyFont="1" applyFill="1" applyBorder="1">
      <alignment horizontal="right" vertical="center"/>
      <protection locked="0"/>
    </xf>
    <xf numFmtId="10" fontId="52" fillId="0" borderId="26" xfId="7" applyNumberFormat="1" applyFont="1" applyFill="1" applyBorder="1" applyAlignment="1" applyProtection="1">
      <alignment horizontal="right" vertical="center" wrapText="1"/>
      <protection locked="0"/>
    </xf>
    <xf numFmtId="10" fontId="60" fillId="5" borderId="26" xfId="7" applyNumberFormat="1" applyFont="1" applyFill="1" applyBorder="1" applyAlignment="1" applyProtection="1">
      <alignment horizontal="right" vertical="center"/>
      <protection locked="0"/>
    </xf>
    <xf numFmtId="168" fontId="21" fillId="0" borderId="20" xfId="7" applyNumberFormat="1" applyFont="1" applyFill="1" applyBorder="1" applyAlignment="1" applyProtection="1">
      <alignment horizontal="center" vertical="center" wrapText="1"/>
      <protection locked="0"/>
    </xf>
    <xf numFmtId="0" fontId="23" fillId="0" borderId="0" xfId="0" applyFont="1" applyAlignment="1">
      <alignment vertical="center" wrapText="1"/>
    </xf>
    <xf numFmtId="0" fontId="24" fillId="0" borderId="0" xfId="0" applyFont="1" applyAlignment="1">
      <alignment vertical="center" wrapText="1"/>
    </xf>
    <xf numFmtId="3" fontId="71" fillId="0" borderId="0" xfId="7" applyNumberFormat="1" applyFont="1" applyAlignment="1">
      <alignment horizontal="center" vertical="center"/>
    </xf>
    <xf numFmtId="3" fontId="23" fillId="0" borderId="0" xfId="0" applyNumberFormat="1" applyFont="1"/>
    <xf numFmtId="0" fontId="15" fillId="0" borderId="0" xfId="0" applyFont="1" applyAlignment="1">
      <alignment horizontal="center" vertical="center"/>
    </xf>
    <xf numFmtId="0" fontId="72" fillId="0" borderId="0" xfId="0" applyFont="1"/>
    <xf numFmtId="0" fontId="73" fillId="0" borderId="0" xfId="0" applyFont="1"/>
    <xf numFmtId="4" fontId="15" fillId="0" borderId="0" xfId="0" applyNumberFormat="1" applyFont="1"/>
    <xf numFmtId="0" fontId="26" fillId="0" borderId="0" xfId="0" applyFont="1" applyBorder="1" applyAlignment="1">
      <alignment vertical="center" wrapText="1"/>
    </xf>
    <xf numFmtId="0" fontId="25" fillId="0" borderId="0" xfId="0" applyFont="1" applyBorder="1" applyAlignment="1">
      <alignment horizontal="center" vertical="center"/>
    </xf>
    <xf numFmtId="0" fontId="24" fillId="0" borderId="0" xfId="0" applyFont="1" applyBorder="1" applyAlignment="1">
      <alignment horizontal="right" vertical="center" wrapText="1"/>
    </xf>
    <xf numFmtId="3" fontId="21" fillId="0" borderId="21" xfId="0" applyNumberFormat="1" applyFont="1" applyBorder="1" applyAlignment="1">
      <alignment horizontal="right" vertical="center" wrapText="1"/>
    </xf>
    <xf numFmtId="3" fontId="26" fillId="0" borderId="0" xfId="0" applyNumberFormat="1" applyFont="1" applyBorder="1" applyAlignment="1">
      <alignment horizontal="right" vertical="center" wrapText="1"/>
    </xf>
    <xf numFmtId="3" fontId="21" fillId="5" borderId="20" xfId="0" applyNumberFormat="1" applyFont="1" applyFill="1" applyBorder="1" applyAlignment="1">
      <alignment vertical="center"/>
    </xf>
    <xf numFmtId="3" fontId="52" fillId="0" borderId="0" xfId="0" applyNumberFormat="1" applyFont="1" applyBorder="1" applyAlignment="1">
      <alignment vertical="center"/>
    </xf>
    <xf numFmtId="3" fontId="21" fillId="0" borderId="19" xfId="0" applyNumberFormat="1" applyFont="1" applyBorder="1" applyAlignment="1">
      <alignment vertical="center"/>
    </xf>
    <xf numFmtId="3" fontId="21" fillId="0" borderId="23" xfId="0" applyNumberFormat="1" applyFont="1" applyBorder="1" applyAlignment="1">
      <alignment vertical="center"/>
    </xf>
    <xf numFmtId="0" fontId="36" fillId="0" borderId="0" xfId="0" applyFont="1" applyAlignment="1">
      <alignment horizontal="center" vertical="center"/>
    </xf>
    <xf numFmtId="3" fontId="15" fillId="0" borderId="0" xfId="0" applyNumberFormat="1" applyFont="1"/>
    <xf numFmtId="3" fontId="53" fillId="7" borderId="34" xfId="0" applyNumberFormat="1" applyFont="1" applyFill="1" applyBorder="1" applyAlignment="1">
      <alignment horizontal="center" vertical="center" wrapText="1"/>
    </xf>
    <xf numFmtId="4" fontId="21" fillId="7" borderId="34" xfId="0" applyNumberFormat="1" applyFont="1" applyFill="1" applyBorder="1" applyAlignment="1">
      <alignment horizontal="center" vertical="center" wrapText="1"/>
    </xf>
    <xf numFmtId="165" fontId="21" fillId="7" borderId="34" xfId="7" applyNumberFormat="1" applyFont="1" applyFill="1" applyBorder="1" applyAlignment="1">
      <alignment horizontal="center" vertical="center" wrapText="1"/>
    </xf>
    <xf numFmtId="4" fontId="21" fillId="0" borderId="34" xfId="0" applyNumberFormat="1" applyFont="1" applyBorder="1" applyAlignment="1">
      <alignment horizontal="center" vertical="center" wrapText="1"/>
    </xf>
    <xf numFmtId="4" fontId="21" fillId="7" borderId="20" xfId="0" applyNumberFormat="1" applyFont="1" applyFill="1" applyBorder="1" applyAlignment="1">
      <alignment horizontal="center" vertical="center" wrapText="1"/>
    </xf>
    <xf numFmtId="165" fontId="21" fillId="7" borderId="20" xfId="7" applyNumberFormat="1" applyFont="1" applyFill="1" applyBorder="1" applyAlignment="1">
      <alignment horizontal="center" vertical="center" wrapText="1"/>
    </xf>
    <xf numFmtId="4" fontId="21" fillId="0" borderId="20" xfId="0" applyNumberFormat="1" applyFont="1" applyBorder="1" applyAlignment="1">
      <alignment horizontal="center" vertical="center" wrapText="1"/>
    </xf>
    <xf numFmtId="4" fontId="53" fillId="0" borderId="20" xfId="0" applyNumberFormat="1" applyFont="1" applyBorder="1" applyAlignment="1">
      <alignment horizontal="center" vertical="center" wrapText="1"/>
    </xf>
    <xf numFmtId="0" fontId="21" fillId="0" borderId="22" xfId="0" applyFont="1" applyBorder="1" applyAlignment="1">
      <alignment horizontal="center" vertical="center"/>
    </xf>
    <xf numFmtId="9" fontId="21" fillId="0" borderId="34" xfId="0" applyNumberFormat="1" applyFont="1" applyBorder="1" applyAlignment="1">
      <alignment horizontal="center" vertical="center" wrapText="1"/>
    </xf>
    <xf numFmtId="9" fontId="21" fillId="0" borderId="20" xfId="0" applyNumberFormat="1" applyFont="1" applyBorder="1" applyAlignment="1">
      <alignment horizontal="center" vertical="center" wrapText="1"/>
    </xf>
    <xf numFmtId="9" fontId="21" fillId="0" borderId="21" xfId="0" applyNumberFormat="1" applyFont="1" applyBorder="1" applyAlignment="1">
      <alignment horizontal="center" vertical="center" wrapText="1"/>
    </xf>
    <xf numFmtId="9" fontId="20" fillId="0" borderId="20" xfId="0" applyNumberFormat="1" applyFont="1" applyBorder="1" applyAlignment="1">
      <alignment horizontal="center" vertical="center" wrapText="1"/>
    </xf>
    <xf numFmtId="9" fontId="20" fillId="0" borderId="21" xfId="0" applyNumberFormat="1" applyFont="1" applyBorder="1" applyAlignment="1">
      <alignment horizontal="center" vertical="center" wrapText="1"/>
    </xf>
    <xf numFmtId="0" fontId="28" fillId="0" borderId="0" xfId="0" applyFont="1" applyBorder="1" applyAlignment="1">
      <alignment horizontal="left"/>
    </xf>
    <xf numFmtId="4" fontId="28" fillId="0" borderId="0" xfId="0" applyNumberFormat="1" applyFont="1"/>
    <xf numFmtId="0" fontId="28" fillId="0" borderId="0" xfId="0" applyNumberFormat="1" applyFont="1"/>
    <xf numFmtId="9" fontId="26" fillId="0" borderId="0" xfId="7" applyFont="1" applyFill="1" applyBorder="1" applyAlignment="1">
      <alignment horizontal="center" vertical="center" wrapText="1"/>
    </xf>
    <xf numFmtId="10" fontId="21" fillId="7" borderId="34" xfId="7" quotePrefix="1" applyNumberFormat="1" applyFont="1" applyFill="1" applyBorder="1" applyAlignment="1">
      <alignment vertical="center" wrapText="1"/>
    </xf>
    <xf numFmtId="10" fontId="21" fillId="7" borderId="20" xfId="7" quotePrefix="1" applyNumberFormat="1" applyFont="1" applyFill="1" applyBorder="1" applyAlignment="1">
      <alignment vertical="center" wrapText="1"/>
    </xf>
    <xf numFmtId="10" fontId="21" fillId="7" borderId="20" xfId="7" applyNumberFormat="1" applyFont="1" applyFill="1" applyBorder="1" applyAlignment="1">
      <alignment vertical="center"/>
    </xf>
    <xf numFmtId="165" fontId="21" fillId="7" borderId="21" xfId="0" quotePrefix="1" applyNumberFormat="1" applyFont="1" applyFill="1" applyBorder="1" applyAlignment="1">
      <alignment vertical="center"/>
    </xf>
    <xf numFmtId="10" fontId="21" fillId="7" borderId="21" xfId="0" quotePrefix="1" applyNumberFormat="1" applyFont="1" applyFill="1" applyBorder="1" applyAlignment="1">
      <alignment vertical="center"/>
    </xf>
    <xf numFmtId="10" fontId="21" fillId="7" borderId="7" xfId="7" quotePrefix="1" applyNumberFormat="1" applyFont="1" applyFill="1" applyBorder="1" applyAlignment="1">
      <alignment vertical="center" wrapText="1"/>
    </xf>
    <xf numFmtId="10" fontId="21" fillId="7" borderId="7" xfId="7" quotePrefix="1" applyNumberFormat="1" applyFont="1" applyFill="1" applyBorder="1" applyAlignment="1">
      <alignment vertical="center"/>
    </xf>
    <xf numFmtId="10" fontId="21" fillId="7" borderId="33" xfId="7" quotePrefix="1" applyNumberFormat="1" applyFont="1" applyFill="1" applyBorder="1" applyAlignment="1">
      <alignment vertical="center" wrapText="1"/>
    </xf>
    <xf numFmtId="10" fontId="21" fillId="7" borderId="33" xfId="7" quotePrefix="1" applyNumberFormat="1" applyFont="1" applyFill="1" applyBorder="1" applyAlignment="1">
      <alignment vertical="center"/>
    </xf>
    <xf numFmtId="0" fontId="32" fillId="0" borderId="0" xfId="0" applyFont="1" applyAlignment="1">
      <alignment horizontal="center"/>
    </xf>
    <xf numFmtId="3" fontId="27" fillId="0" borderId="0" xfId="15" applyNumberFormat="1" applyFont="1" applyAlignment="1">
      <alignment vertical="center"/>
    </xf>
    <xf numFmtId="14" fontId="65" fillId="7" borderId="0" xfId="15" applyNumberFormat="1" applyFont="1" applyFill="1" applyAlignment="1">
      <alignment horizontal="center" vertical="center"/>
    </xf>
    <xf numFmtId="14" fontId="52" fillId="7" borderId="0" xfId="15" quotePrefix="1" applyNumberFormat="1" applyFont="1" applyFill="1" applyAlignment="1">
      <alignment horizontal="right" vertical="center"/>
    </xf>
    <xf numFmtId="3" fontId="27" fillId="7" borderId="0" xfId="15" applyNumberFormat="1" applyFont="1" applyFill="1" applyAlignment="1">
      <alignment horizontal="right" vertical="center"/>
    </xf>
    <xf numFmtId="169" fontId="52" fillId="0" borderId="0" xfId="15" applyNumberFormat="1" applyFont="1" applyAlignment="1">
      <alignment vertical="center"/>
    </xf>
    <xf numFmtId="3" fontId="52" fillId="7" borderId="0" xfId="15" applyNumberFormat="1" applyFont="1" applyFill="1" applyAlignment="1">
      <alignment horizontal="right" vertical="center"/>
    </xf>
    <xf numFmtId="169" fontId="27" fillId="0" borderId="0" xfId="15" applyNumberFormat="1" applyFont="1" applyAlignment="1">
      <alignment vertical="center"/>
    </xf>
    <xf numFmtId="10" fontId="53" fillId="7" borderId="34" xfId="18" applyNumberFormat="1" applyFont="1" applyFill="1" applyBorder="1" applyAlignment="1">
      <alignment horizontal="right" vertical="center"/>
    </xf>
    <xf numFmtId="165" fontId="27" fillId="7" borderId="0" xfId="18" applyNumberFormat="1" applyFont="1" applyFill="1" applyBorder="1" applyAlignment="1">
      <alignment horizontal="right" vertical="center"/>
    </xf>
    <xf numFmtId="10" fontId="53" fillId="7" borderId="20" xfId="18" applyNumberFormat="1" applyFont="1" applyFill="1" applyBorder="1" applyAlignment="1">
      <alignment horizontal="right" vertical="center" wrapText="1"/>
    </xf>
    <xf numFmtId="10" fontId="53" fillId="7" borderId="20" xfId="18" applyNumberFormat="1" applyFont="1" applyFill="1" applyBorder="1" applyAlignment="1">
      <alignment horizontal="right" vertical="center"/>
    </xf>
    <xf numFmtId="165" fontId="27" fillId="7" borderId="0" xfId="18" applyNumberFormat="1" applyFont="1" applyFill="1" applyBorder="1" applyAlignment="1">
      <alignment horizontal="right" vertical="center" wrapText="1"/>
    </xf>
    <xf numFmtId="10" fontId="53" fillId="7" borderId="23" xfId="19" applyNumberFormat="1" applyFont="1" applyFill="1" applyBorder="1" applyAlignment="1">
      <alignment horizontal="right" vertical="center"/>
    </xf>
    <xf numFmtId="165" fontId="52" fillId="7" borderId="0" xfId="19" applyNumberFormat="1" applyFont="1" applyFill="1" applyBorder="1" applyAlignment="1">
      <alignment horizontal="right" vertical="center"/>
    </xf>
    <xf numFmtId="0" fontId="16" fillId="0" borderId="0" xfId="15" applyFont="1" applyAlignment="1">
      <alignment horizontal="left" vertical="center"/>
    </xf>
    <xf numFmtId="0" fontId="16" fillId="0" borderId="0" xfId="15" applyFont="1" applyAlignment="1">
      <alignment horizontal="justify" vertical="center" wrapText="1"/>
    </xf>
    <xf numFmtId="164" fontId="20" fillId="7" borderId="0" xfId="15" applyNumberFormat="1" applyFont="1" applyFill="1" applyBorder="1" applyAlignment="1">
      <alignment horizontal="left" vertical="center"/>
    </xf>
    <xf numFmtId="0" fontId="20" fillId="7" borderId="0" xfId="15" applyFont="1" applyFill="1" applyBorder="1"/>
    <xf numFmtId="164" fontId="24" fillId="7" borderId="0" xfId="15" applyNumberFormat="1" applyFont="1" applyFill="1" applyBorder="1" applyAlignment="1">
      <alignment horizontal="right" vertical="center"/>
    </xf>
    <xf numFmtId="3" fontId="52" fillId="7" borderId="0" xfId="15" quotePrefix="1" applyNumberFormat="1" applyFont="1" applyFill="1" applyBorder="1" applyAlignment="1">
      <alignment horizontal="right" vertical="center"/>
    </xf>
    <xf numFmtId="3" fontId="27" fillId="7" borderId="0" xfId="15" applyNumberFormat="1" applyFont="1" applyFill="1" applyBorder="1" applyAlignment="1">
      <alignment vertical="center"/>
    </xf>
    <xf numFmtId="0" fontId="52" fillId="7" borderId="0" xfId="0" applyFont="1" applyFill="1" applyBorder="1" applyAlignment="1">
      <alignment vertical="center"/>
    </xf>
    <xf numFmtId="4" fontId="27" fillId="0" borderId="0" xfId="0" applyNumberFormat="1" applyFont="1" applyBorder="1"/>
    <xf numFmtId="167" fontId="27" fillId="0" borderId="0" xfId="0" applyNumberFormat="1" applyFont="1" applyBorder="1"/>
    <xf numFmtId="0" fontId="20" fillId="7" borderId="0" xfId="15" applyFont="1" applyFill="1" applyBorder="1" applyAlignment="1">
      <alignment horizontal="left" vertical="center" wrapText="1"/>
    </xf>
    <xf numFmtId="0" fontId="21" fillId="7" borderId="0" xfId="15" applyFont="1" applyFill="1" applyBorder="1" applyAlignment="1">
      <alignment horizontal="left" wrapText="1"/>
    </xf>
    <xf numFmtId="0" fontId="74" fillId="7" borderId="0" xfId="15" applyFont="1" applyFill="1"/>
    <xf numFmtId="0" fontId="74" fillId="7" borderId="0" xfId="15" applyFont="1" applyFill="1" applyBorder="1"/>
    <xf numFmtId="0" fontId="52" fillId="0" borderId="0" xfId="0" applyFont="1" applyBorder="1" applyAlignment="1">
      <alignment horizontal="center" vertical="center" wrapText="1"/>
    </xf>
    <xf numFmtId="0" fontId="52" fillId="0" borderId="27" xfId="0" applyFont="1" applyBorder="1" applyAlignment="1">
      <alignment horizontal="center" vertical="center" wrapText="1"/>
    </xf>
    <xf numFmtId="0" fontId="27" fillId="0" borderId="0" xfId="0" applyFont="1" applyBorder="1" applyAlignment="1">
      <alignment vertical="center" wrapText="1"/>
    </xf>
    <xf numFmtId="0" fontId="59" fillId="7" borderId="0" xfId="0" applyFont="1" applyFill="1" applyBorder="1" applyAlignment="1">
      <alignment horizontal="center" vertical="center" wrapText="1"/>
    </xf>
    <xf numFmtId="0" fontId="59" fillId="0" borderId="35" xfId="0" applyFont="1" applyBorder="1" applyAlignment="1">
      <alignment horizontal="center" vertical="center" wrapText="1"/>
    </xf>
    <xf numFmtId="0" fontId="64" fillId="0" borderId="0" xfId="0" applyFont="1" applyBorder="1"/>
    <xf numFmtId="0" fontId="38" fillId="0" borderId="0" xfId="0" applyFont="1" applyBorder="1"/>
    <xf numFmtId="0" fontId="26" fillId="0" borderId="0" xfId="0" applyFont="1" applyBorder="1" applyAlignment="1">
      <alignment horizontal="center" vertical="center" wrapText="1"/>
    </xf>
    <xf numFmtId="0" fontId="53" fillId="0" borderId="22" xfId="0" applyFont="1" applyBorder="1" applyAlignment="1">
      <alignment vertical="center" wrapText="1"/>
    </xf>
    <xf numFmtId="0" fontId="21" fillId="0" borderId="34" xfId="0" applyFont="1" applyBorder="1" applyAlignment="1">
      <alignment vertical="center" wrapText="1"/>
    </xf>
    <xf numFmtId="0" fontId="21" fillId="0" borderId="20" xfId="0" applyFont="1" applyBorder="1" applyAlignment="1">
      <alignment vertical="center" wrapText="1"/>
    </xf>
    <xf numFmtId="0" fontId="27" fillId="0" borderId="0" xfId="0" applyFont="1" applyBorder="1"/>
    <xf numFmtId="0" fontId="64" fillId="0" borderId="0" xfId="0" applyFont="1"/>
    <xf numFmtId="3" fontId="21" fillId="7" borderId="20" xfId="0" applyNumberFormat="1" applyFont="1" applyFill="1" applyBorder="1" applyAlignment="1">
      <alignment vertical="center" wrapText="1"/>
    </xf>
    <xf numFmtId="0" fontId="27" fillId="0" borderId="0" xfId="0" applyFont="1" applyAlignment="1">
      <alignment vertical="center"/>
    </xf>
    <xf numFmtId="0" fontId="52" fillId="0" borderId="22" xfId="0" applyFont="1" applyBorder="1" applyAlignment="1">
      <alignment horizontal="center" vertical="center" wrapText="1"/>
    </xf>
    <xf numFmtId="0" fontId="21" fillId="0" borderId="29" xfId="0" applyFont="1" applyFill="1" applyBorder="1" applyAlignment="1">
      <alignment horizontal="left" vertical="center" wrapText="1" indent="1"/>
    </xf>
    <xf numFmtId="0" fontId="24" fillId="0" borderId="29" xfId="0" applyFont="1" applyFill="1" applyBorder="1" applyAlignment="1">
      <alignment horizontal="left" vertical="center" wrapText="1" indent="2"/>
    </xf>
    <xf numFmtId="0" fontId="24" fillId="0" borderId="29" xfId="0" applyFont="1" applyFill="1" applyBorder="1" applyAlignment="1">
      <alignment horizontal="left" vertical="center" wrapText="1" indent="3"/>
    </xf>
    <xf numFmtId="0" fontId="24" fillId="0" borderId="29" xfId="0" applyFont="1" applyFill="1" applyBorder="1" applyAlignment="1">
      <alignment horizontal="left" vertical="center" wrapText="1" indent="4"/>
    </xf>
    <xf numFmtId="0" fontId="24" fillId="0" borderId="29" xfId="0" applyFont="1" applyFill="1" applyBorder="1" applyAlignment="1">
      <alignment horizontal="left" vertical="center" wrapText="1" indent="5"/>
    </xf>
    <xf numFmtId="3" fontId="24" fillId="0" borderId="29" xfId="0" applyNumberFormat="1" applyFont="1" applyFill="1" applyBorder="1" applyAlignment="1">
      <alignment horizontal="left" vertical="center" indent="5"/>
    </xf>
    <xf numFmtId="0" fontId="52" fillId="7" borderId="2" xfId="0" applyFont="1" applyFill="1" applyBorder="1" applyAlignment="1">
      <alignment horizontal="center" vertical="center" wrapText="1"/>
    </xf>
    <xf numFmtId="0" fontId="52" fillId="7" borderId="14" xfId="0" applyFont="1" applyFill="1" applyBorder="1" applyAlignment="1">
      <alignment horizontal="center" vertical="center" wrapText="1"/>
    </xf>
    <xf numFmtId="3" fontId="20" fillId="0" borderId="56" xfId="0" applyNumberFormat="1" applyFont="1" applyBorder="1" applyAlignment="1">
      <alignment horizontal="right" vertical="center"/>
    </xf>
    <xf numFmtId="3" fontId="20" fillId="7" borderId="56" xfId="0" applyNumberFormat="1" applyFont="1" applyFill="1" applyBorder="1" applyAlignment="1">
      <alignment horizontal="right" vertical="center"/>
    </xf>
    <xf numFmtId="3" fontId="20" fillId="7" borderId="58" xfId="0" applyNumberFormat="1" applyFont="1" applyFill="1" applyBorder="1" applyAlignment="1">
      <alignment horizontal="right" vertical="center"/>
    </xf>
    <xf numFmtId="3" fontId="20" fillId="0" borderId="58" xfId="0" applyNumberFormat="1" applyFont="1" applyBorder="1" applyAlignment="1">
      <alignment horizontal="right" vertical="center"/>
    </xf>
    <xf numFmtId="3" fontId="20" fillId="0" borderId="59" xfId="0" applyNumberFormat="1" applyFont="1" applyBorder="1" applyAlignment="1">
      <alignment horizontal="right" vertical="center"/>
    </xf>
    <xf numFmtId="3" fontId="20" fillId="5" borderId="14" xfId="0" applyNumberFormat="1" applyFont="1" applyFill="1" applyBorder="1" applyAlignment="1">
      <alignment horizontal="right" vertical="center"/>
    </xf>
    <xf numFmtId="3" fontId="20" fillId="0" borderId="60" xfId="0" applyNumberFormat="1" applyFont="1" applyBorder="1" applyAlignment="1">
      <alignment horizontal="right" vertical="center"/>
    </xf>
    <xf numFmtId="3" fontId="20" fillId="5" borderId="55" xfId="0" applyNumberFormat="1" applyFont="1" applyFill="1" applyBorder="1" applyAlignment="1">
      <alignment horizontal="right" vertical="center"/>
    </xf>
    <xf numFmtId="3" fontId="59" fillId="0" borderId="61" xfId="0" applyNumberFormat="1" applyFont="1" applyBorder="1" applyAlignment="1">
      <alignment horizontal="right" vertical="center"/>
    </xf>
    <xf numFmtId="3" fontId="59" fillId="0" borderId="62" xfId="0" applyNumberFormat="1" applyFont="1" applyBorder="1" applyAlignment="1">
      <alignment horizontal="right" vertical="center"/>
    </xf>
    <xf numFmtId="3" fontId="24" fillId="0" borderId="0" xfId="0" applyNumberFormat="1" applyFont="1" applyBorder="1"/>
    <xf numFmtId="0" fontId="24" fillId="0" borderId="0" xfId="0" applyFont="1" applyAlignment="1">
      <alignment horizontal="justify" vertical="center" wrapText="1"/>
    </xf>
    <xf numFmtId="3" fontId="24" fillId="0" borderId="0" xfId="0" applyNumberFormat="1" applyFont="1" applyAlignment="1">
      <alignment horizontal="right" vertical="center" wrapText="1"/>
    </xf>
    <xf numFmtId="9" fontId="24" fillId="0" borderId="0" xfId="0" applyNumberFormat="1" applyFont="1" applyAlignment="1">
      <alignment horizontal="right" vertical="center" wrapText="1"/>
    </xf>
    <xf numFmtId="3" fontId="25" fillId="0" borderId="34" xfId="0" applyNumberFormat="1" applyFont="1" applyBorder="1" applyAlignment="1">
      <alignment horizontal="center" vertical="center" wrapText="1"/>
    </xf>
    <xf numFmtId="3" fontId="24" fillId="0" borderId="34" xfId="0" applyNumberFormat="1" applyFont="1" applyBorder="1" applyAlignment="1">
      <alignment horizontal="center" vertical="center" wrapText="1"/>
    </xf>
    <xf numFmtId="3" fontId="25" fillId="0" borderId="20" xfId="0" applyNumberFormat="1" applyFont="1" applyBorder="1" applyAlignment="1">
      <alignment horizontal="center" vertical="center" wrapText="1"/>
    </xf>
    <xf numFmtId="3" fontId="24" fillId="0" borderId="20" xfId="0" applyNumberFormat="1" applyFont="1" applyBorder="1" applyAlignment="1">
      <alignment horizontal="center" vertical="center" wrapText="1"/>
    </xf>
    <xf numFmtId="3" fontId="25" fillId="0" borderId="23" xfId="0" applyNumberFormat="1" applyFont="1" applyBorder="1" applyAlignment="1">
      <alignment horizontal="center" vertical="center" wrapText="1"/>
    </xf>
    <xf numFmtId="3" fontId="24" fillId="0" borderId="23" xfId="0" applyNumberFormat="1" applyFont="1" applyBorder="1" applyAlignment="1">
      <alignment horizontal="center" vertical="center" wrapText="1"/>
    </xf>
    <xf numFmtId="3" fontId="25" fillId="0" borderId="43" xfId="0" applyNumberFormat="1" applyFont="1" applyBorder="1" applyAlignment="1">
      <alignment horizontal="center" vertical="center" wrapText="1"/>
    </xf>
    <xf numFmtId="1" fontId="21" fillId="0" borderId="20" xfId="32" applyNumberFormat="1" applyFont="1" applyBorder="1" applyAlignment="1">
      <alignment horizontal="center" vertical="center" wrapText="1"/>
    </xf>
    <xf numFmtId="1" fontId="21" fillId="5" borderId="25" xfId="32" applyNumberFormat="1" applyFont="1" applyFill="1" applyBorder="1" applyAlignment="1">
      <alignment horizontal="center" vertical="center" wrapText="1"/>
    </xf>
    <xf numFmtId="1" fontId="21" fillId="0" borderId="25" xfId="32" applyNumberFormat="1" applyFont="1" applyBorder="1" applyAlignment="1">
      <alignment horizontal="center" vertical="center" wrapText="1"/>
    </xf>
    <xf numFmtId="1" fontId="21" fillId="5" borderId="0" xfId="32" applyNumberFormat="1" applyFont="1" applyFill="1" applyAlignment="1">
      <alignment horizontal="center" vertical="center" wrapText="1"/>
    </xf>
    <xf numFmtId="1" fontId="21" fillId="0" borderId="0" xfId="32" applyNumberFormat="1" applyFont="1"/>
    <xf numFmtId="1" fontId="21" fillId="0" borderId="23" xfId="32" applyNumberFormat="1" applyFont="1" applyBorder="1" applyAlignment="1">
      <alignment horizontal="center" vertical="center" wrapText="1"/>
    </xf>
    <xf numFmtId="1" fontId="21" fillId="5" borderId="27" xfId="32" applyNumberFormat="1" applyFont="1" applyFill="1" applyBorder="1" applyAlignment="1">
      <alignment horizontal="center" vertical="center" wrapText="1"/>
    </xf>
    <xf numFmtId="1" fontId="21" fillId="0" borderId="27" xfId="32" applyNumberFormat="1" applyFont="1" applyBorder="1"/>
    <xf numFmtId="3" fontId="24" fillId="0" borderId="29" xfId="0" applyNumberFormat="1" applyFont="1" applyFill="1" applyBorder="1" applyAlignment="1">
      <alignment horizontal="right" vertical="center"/>
    </xf>
    <xf numFmtId="17" fontId="51" fillId="0" borderId="0" xfId="0" quotePrefix="1" applyNumberFormat="1" applyFont="1" applyFill="1" applyAlignment="1">
      <alignment horizontal="center" vertical="center"/>
    </xf>
    <xf numFmtId="0" fontId="64" fillId="0" borderId="0" xfId="0" applyFont="1" applyFill="1"/>
    <xf numFmtId="3" fontId="20" fillId="0" borderId="57" xfId="0" applyNumberFormat="1" applyFont="1" applyFill="1" applyBorder="1" applyAlignment="1">
      <alignment horizontal="right" vertical="center"/>
    </xf>
    <xf numFmtId="3" fontId="20" fillId="0" borderId="59" xfId="0" applyNumberFormat="1" applyFont="1" applyFill="1" applyBorder="1" applyAlignment="1">
      <alignment horizontal="right" vertical="center"/>
    </xf>
    <xf numFmtId="0" fontId="27" fillId="0" borderId="0" xfId="0" applyFont="1" applyFill="1"/>
    <xf numFmtId="3" fontId="21" fillId="0" borderId="20" xfId="0" applyNumberFormat="1" applyFont="1" applyFill="1" applyBorder="1" applyAlignment="1">
      <alignment horizontal="center" vertical="center" wrapText="1"/>
    </xf>
    <xf numFmtId="0" fontId="57" fillId="0" borderId="0" xfId="0" applyFont="1" applyFill="1" applyBorder="1" applyAlignment="1">
      <alignment horizontal="left" vertical="center" wrapText="1"/>
    </xf>
    <xf numFmtId="0" fontId="57" fillId="0" borderId="26" xfId="0" applyFont="1" applyFill="1" applyBorder="1" applyAlignment="1">
      <alignment horizontal="left" vertical="center" wrapText="1"/>
    </xf>
    <xf numFmtId="3" fontId="57" fillId="0" borderId="26" xfId="0" quotePrefix="1" applyNumberFormat="1" applyFont="1" applyFill="1" applyBorder="1" applyAlignment="1">
      <alignment horizontal="left" vertical="center" wrapText="1"/>
    </xf>
    <xf numFmtId="3" fontId="25" fillId="0" borderId="20" xfId="0" quotePrefix="1" applyNumberFormat="1" applyFont="1" applyFill="1" applyBorder="1" applyAlignment="1">
      <alignment horizontal="left" vertical="center" wrapText="1"/>
    </xf>
    <xf numFmtId="3" fontId="25" fillId="0" borderId="25" xfId="0" applyNumberFormat="1" applyFont="1" applyFill="1" applyBorder="1" applyAlignment="1">
      <alignment horizontal="left" vertical="center" wrapText="1"/>
    </xf>
    <xf numFmtId="0" fontId="25" fillId="0" borderId="22" xfId="0" applyFont="1" applyFill="1" applyBorder="1" applyAlignment="1">
      <alignment horizontal="left" vertical="center" wrapText="1"/>
    </xf>
    <xf numFmtId="0" fontId="32" fillId="0" borderId="0" xfId="0" applyFont="1" applyAlignment="1">
      <alignment vertical="center" wrapText="1"/>
    </xf>
    <xf numFmtId="0" fontId="25" fillId="0" borderId="30" xfId="0" applyFont="1" applyFill="1" applyBorder="1" applyAlignment="1">
      <alignment horizontal="left" vertical="center" wrapText="1"/>
    </xf>
    <xf numFmtId="0" fontId="25" fillId="0" borderId="31" xfId="0" applyFont="1" applyFill="1" applyBorder="1" applyAlignment="1">
      <alignment horizontal="left" vertical="center" wrapText="1"/>
    </xf>
    <xf numFmtId="0" fontId="52" fillId="0" borderId="0" xfId="0" applyFont="1" applyFill="1" applyBorder="1" applyAlignment="1">
      <alignment horizontal="center" vertical="center" wrapText="1"/>
    </xf>
    <xf numFmtId="0" fontId="24" fillId="0" borderId="0" xfId="0" applyFont="1" applyBorder="1" applyAlignment="1">
      <alignment horizontal="center" vertical="center" wrapText="1"/>
    </xf>
    <xf numFmtId="0" fontId="52" fillId="0" borderId="26" xfId="0" applyFont="1" applyFill="1" applyBorder="1" applyAlignment="1">
      <alignment horizontal="left" vertical="center" wrapText="1"/>
    </xf>
    <xf numFmtId="0" fontId="52" fillId="0" borderId="26" xfId="0" applyFont="1" applyBorder="1" applyAlignment="1">
      <alignment horizontal="left" vertical="center" wrapText="1"/>
    </xf>
    <xf numFmtId="0" fontId="59" fillId="6" borderId="37" xfId="0" applyFont="1" applyFill="1" applyBorder="1" applyAlignment="1">
      <alignment horizontal="center" vertical="center" wrapText="1"/>
    </xf>
    <xf numFmtId="0" fontId="59" fillId="6" borderId="38" xfId="0" applyFont="1" applyFill="1" applyBorder="1" applyAlignment="1">
      <alignment horizontal="center" vertical="center" wrapText="1"/>
    </xf>
    <xf numFmtId="0" fontId="59" fillId="6" borderId="40" xfId="0" applyFont="1" applyFill="1" applyBorder="1" applyAlignment="1">
      <alignment horizontal="center" vertical="center" wrapText="1"/>
    </xf>
    <xf numFmtId="0" fontId="59" fillId="6" borderId="39" xfId="0" applyFont="1" applyFill="1" applyBorder="1" applyAlignment="1">
      <alignment horizontal="center" vertical="center" wrapText="1"/>
    </xf>
    <xf numFmtId="0" fontId="16" fillId="0" borderId="0" xfId="0" applyFont="1" applyBorder="1" applyAlignment="1">
      <alignment vertical="center" wrapText="1"/>
    </xf>
    <xf numFmtId="0" fontId="52" fillId="0" borderId="42" xfId="0" applyFont="1" applyBorder="1" applyAlignment="1">
      <alignment horizontal="center" vertical="center" wrapText="1"/>
    </xf>
    <xf numFmtId="0" fontId="52" fillId="0" borderId="33" xfId="0" applyFont="1" applyBorder="1" applyAlignment="1">
      <alignment horizontal="center" vertical="center" wrapText="1"/>
    </xf>
    <xf numFmtId="0" fontId="52" fillId="0" borderId="0" xfId="0" applyFont="1" applyBorder="1" applyAlignment="1">
      <alignment horizontal="center" vertical="center"/>
    </xf>
    <xf numFmtId="0" fontId="52" fillId="0" borderId="27" xfId="0" applyFont="1" applyBorder="1" applyAlignment="1">
      <alignment horizontal="center" vertical="center"/>
    </xf>
    <xf numFmtId="0" fontId="52" fillId="0" borderId="0" xfId="0" applyFont="1" applyBorder="1" applyAlignment="1">
      <alignment horizontal="center" vertical="center" wrapText="1"/>
    </xf>
    <xf numFmtId="0" fontId="52" fillId="0" borderId="0" xfId="0" applyFont="1" applyBorder="1" applyAlignment="1">
      <alignment vertical="center" wrapText="1"/>
    </xf>
    <xf numFmtId="0" fontId="52" fillId="0" borderId="18" xfId="0" applyFont="1" applyBorder="1" applyAlignment="1">
      <alignment horizontal="center" vertical="center" wrapText="1"/>
    </xf>
    <xf numFmtId="0" fontId="52" fillId="0" borderId="52" xfId="0" applyFont="1" applyBorder="1" applyAlignment="1">
      <alignment horizontal="center" vertical="center" wrapText="1"/>
    </xf>
    <xf numFmtId="0" fontId="52" fillId="0" borderId="53" xfId="0" applyFont="1" applyBorder="1" applyAlignment="1">
      <alignment horizontal="center" vertical="center" wrapText="1"/>
    </xf>
    <xf numFmtId="0" fontId="52" fillId="0" borderId="54" xfId="0" applyFont="1" applyBorder="1" applyAlignment="1">
      <alignment horizontal="center" vertical="center" wrapText="1"/>
    </xf>
    <xf numFmtId="0" fontId="52" fillId="0" borderId="55" xfId="0" applyFont="1" applyBorder="1" applyAlignment="1">
      <alignment horizontal="center" vertical="center" wrapText="1"/>
    </xf>
    <xf numFmtId="0" fontId="52" fillId="0" borderId="4" xfId="0" applyFont="1" applyBorder="1" applyAlignment="1">
      <alignment horizontal="center" vertical="center" wrapText="1"/>
    </xf>
    <xf numFmtId="0" fontId="52" fillId="0" borderId="5" xfId="0" applyFont="1" applyBorder="1" applyAlignment="1">
      <alignment horizontal="center" vertical="center" wrapText="1"/>
    </xf>
    <xf numFmtId="9" fontId="52" fillId="0" borderId="10" xfId="0" applyNumberFormat="1" applyFont="1" applyBorder="1" applyAlignment="1">
      <alignment horizontal="center" vertical="center" wrapText="1"/>
    </xf>
    <xf numFmtId="9" fontId="52" fillId="0" borderId="5" xfId="0" applyNumberFormat="1" applyFont="1" applyBorder="1" applyAlignment="1">
      <alignment horizontal="center" vertical="center" wrapText="1"/>
    </xf>
    <xf numFmtId="0" fontId="27" fillId="0" borderId="0" xfId="0" applyFont="1" applyBorder="1" applyAlignment="1">
      <alignment vertical="center" wrapText="1"/>
    </xf>
    <xf numFmtId="0" fontId="59" fillId="0" borderId="0" xfId="0" applyFont="1" applyAlignment="1">
      <alignment horizontal="center" vertical="center" wrapText="1"/>
    </xf>
    <xf numFmtId="0" fontId="59" fillId="0" borderId="0" xfId="0" applyFont="1" applyBorder="1" applyAlignment="1">
      <alignment horizontal="center" vertical="center" wrapText="1"/>
    </xf>
    <xf numFmtId="0" fontId="59" fillId="7" borderId="0" xfId="0" applyFont="1" applyFill="1" applyAlignment="1">
      <alignment horizontal="center" vertical="center" wrapText="1"/>
    </xf>
    <xf numFmtId="0" fontId="59" fillId="7" borderId="0" xfId="0" applyFont="1" applyFill="1" applyBorder="1" applyAlignment="1">
      <alignment horizontal="center" vertical="center" wrapText="1"/>
    </xf>
    <xf numFmtId="0" fontId="59" fillId="7" borderId="18" xfId="0" applyFont="1" applyFill="1" applyBorder="1" applyAlignment="1">
      <alignment horizontal="center" vertical="center" wrapText="1"/>
    </xf>
    <xf numFmtId="0" fontId="59" fillId="7" borderId="24" xfId="0" applyFont="1" applyFill="1" applyBorder="1" applyAlignment="1">
      <alignment horizontal="center" vertical="center" wrapText="1"/>
    </xf>
    <xf numFmtId="0" fontId="52" fillId="0" borderId="24" xfId="0" applyFont="1" applyBorder="1" applyAlignment="1">
      <alignment horizontal="center" wrapText="1"/>
    </xf>
    <xf numFmtId="0" fontId="52" fillId="0" borderId="27"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52" fillId="0" borderId="24" xfId="0" applyFont="1" applyBorder="1" applyAlignment="1">
      <alignment horizontal="center" vertical="center" wrapText="1"/>
    </xf>
    <xf numFmtId="0" fontId="21" fillId="0" borderId="34" xfId="0" applyFont="1" applyBorder="1" applyAlignment="1">
      <alignment horizontal="center" vertical="center" wrapText="1"/>
    </xf>
    <xf numFmtId="0" fontId="26" fillId="0" borderId="0" xfId="0" applyFont="1" applyBorder="1" applyAlignment="1">
      <alignment horizontal="center" vertical="center"/>
    </xf>
    <xf numFmtId="0" fontId="26" fillId="0" borderId="27" xfId="0" applyFont="1" applyBorder="1" applyAlignment="1">
      <alignment horizontal="center" vertical="center"/>
    </xf>
    <xf numFmtId="0" fontId="26" fillId="0" borderId="24" xfId="0" applyFont="1" applyBorder="1" applyAlignment="1">
      <alignment horizontal="center"/>
    </xf>
    <xf numFmtId="0" fontId="26" fillId="0" borderId="0" xfId="0" applyFont="1" applyBorder="1" applyAlignment="1">
      <alignment horizontal="center"/>
    </xf>
    <xf numFmtId="0" fontId="52" fillId="0" borderId="49" xfId="0" applyFont="1" applyBorder="1" applyAlignment="1">
      <alignment horizontal="center" vertical="center" wrapText="1"/>
    </xf>
    <xf numFmtId="0" fontId="52" fillId="0" borderId="50" xfId="0" applyFont="1" applyBorder="1" applyAlignment="1">
      <alignment horizontal="center" vertical="center"/>
    </xf>
    <xf numFmtId="0" fontId="52" fillId="0" borderId="50" xfId="0" applyFont="1" applyBorder="1" applyAlignment="1">
      <alignment horizontal="center" vertical="center" wrapText="1"/>
    </xf>
    <xf numFmtId="0" fontId="52" fillId="0" borderId="51" xfId="0" applyFont="1" applyBorder="1" applyAlignment="1">
      <alignment horizontal="center" vertical="center"/>
    </xf>
    <xf numFmtId="0" fontId="26" fillId="0" borderId="49" xfId="0" applyFont="1" applyBorder="1" applyAlignment="1">
      <alignment horizontal="center" vertical="center" wrapText="1"/>
    </xf>
    <xf numFmtId="0" fontId="26" fillId="0" borderId="50" xfId="0" applyFont="1" applyBorder="1" applyAlignment="1">
      <alignment horizontal="center" vertical="center"/>
    </xf>
    <xf numFmtId="0" fontId="26" fillId="0" borderId="50" xfId="0" applyFont="1" applyBorder="1" applyAlignment="1">
      <alignment horizontal="center" vertical="center" wrapText="1"/>
    </xf>
    <xf numFmtId="0" fontId="26" fillId="0" borderId="51" xfId="0" applyFont="1" applyBorder="1" applyAlignment="1">
      <alignment horizontal="center" vertical="center"/>
    </xf>
    <xf numFmtId="0" fontId="59" fillId="0" borderId="45" xfId="0" applyFont="1" applyBorder="1" applyAlignment="1">
      <alignment horizontal="center" vertical="center" wrapText="1"/>
    </xf>
    <xf numFmtId="0" fontId="59" fillId="0" borderId="35" xfId="0" applyFont="1" applyBorder="1" applyAlignment="1">
      <alignment horizontal="center" vertical="center" wrapText="1"/>
    </xf>
    <xf numFmtId="0" fontId="38" fillId="0" borderId="0" xfId="0" applyFont="1" applyBorder="1"/>
    <xf numFmtId="0" fontId="26" fillId="0" borderId="24"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27" xfId="0" applyFont="1" applyBorder="1" applyAlignment="1">
      <alignment horizontal="center" vertical="center" wrapText="1"/>
    </xf>
    <xf numFmtId="0" fontId="26" fillId="7" borderId="0" xfId="0" applyFont="1" applyFill="1" applyBorder="1" applyAlignment="1">
      <alignment vertical="center" wrapText="1"/>
    </xf>
    <xf numFmtId="0" fontId="26" fillId="7" borderId="27" xfId="0" applyFont="1" applyFill="1" applyBorder="1" applyAlignment="1">
      <alignment vertical="center" wrapText="1"/>
    </xf>
    <xf numFmtId="0" fontId="27" fillId="0" borderId="0" xfId="0" applyFont="1" applyBorder="1"/>
    <xf numFmtId="0" fontId="64" fillId="0" borderId="0" xfId="0" applyFont="1"/>
    <xf numFmtId="0" fontId="21" fillId="6" borderId="21" xfId="0" applyFont="1" applyFill="1" applyBorder="1" applyAlignment="1">
      <alignment horizontal="left" vertical="center" wrapText="1" indent="2"/>
    </xf>
    <xf numFmtId="0" fontId="53" fillId="0" borderId="22" xfId="0" applyFont="1" applyBorder="1" applyAlignment="1">
      <alignment vertical="center" wrapText="1"/>
    </xf>
    <xf numFmtId="0" fontId="21" fillId="0" borderId="34" xfId="0" applyFont="1" applyBorder="1" applyAlignment="1">
      <alignment vertical="center" wrapText="1"/>
    </xf>
    <xf numFmtId="0" fontId="21" fillId="0" borderId="20" xfId="0" applyFont="1" applyBorder="1" applyAlignment="1">
      <alignment vertical="center" wrapText="1"/>
    </xf>
    <xf numFmtId="0" fontId="21" fillId="6" borderId="20" xfId="0" applyFont="1" applyFill="1" applyBorder="1" applyAlignment="1">
      <alignment horizontal="left" vertical="center" wrapText="1" indent="2"/>
    </xf>
    <xf numFmtId="0" fontId="52" fillId="0" borderId="24" xfId="0" applyFont="1" applyBorder="1" applyAlignment="1">
      <alignment horizontal="center" vertical="center"/>
    </xf>
    <xf numFmtId="0" fontId="52" fillId="0" borderId="24" xfId="0" applyFont="1" applyBorder="1" applyAlignment="1">
      <alignment horizontal="left" vertical="center"/>
    </xf>
    <xf numFmtId="0" fontId="64" fillId="0" borderId="0" xfId="0" applyFont="1" applyBorder="1"/>
    <xf numFmtId="0" fontId="58" fillId="0" borderId="0" xfId="0" applyFont="1" applyAlignment="1">
      <alignment wrapText="1"/>
    </xf>
    <xf numFmtId="0" fontId="47" fillId="0" borderId="0" xfId="0" applyFont="1" applyAlignment="1">
      <alignment wrapText="1"/>
    </xf>
    <xf numFmtId="0" fontId="52" fillId="7" borderId="22" xfId="0" applyFont="1" applyFill="1" applyBorder="1" applyAlignment="1">
      <alignment horizontal="center" vertical="center"/>
    </xf>
    <xf numFmtId="0" fontId="27" fillId="0" borderId="0" xfId="0" applyFont="1" applyBorder="1" applyAlignment="1">
      <alignment horizontal="center"/>
    </xf>
    <xf numFmtId="0" fontId="52" fillId="7" borderId="27" xfId="0" applyFont="1" applyFill="1" applyBorder="1" applyAlignment="1">
      <alignment horizontal="center" vertical="center"/>
    </xf>
    <xf numFmtId="3" fontId="61" fillId="5" borderId="20" xfId="0" applyNumberFormat="1" applyFont="1" applyFill="1" applyBorder="1" applyAlignment="1">
      <alignment vertical="center" wrapText="1"/>
    </xf>
    <xf numFmtId="0" fontId="52" fillId="6" borderId="24" xfId="0" applyFont="1" applyFill="1" applyBorder="1" applyAlignment="1">
      <alignment horizontal="center" vertical="center" wrapText="1"/>
    </xf>
    <xf numFmtId="0" fontId="52" fillId="7" borderId="22" xfId="0" applyFont="1" applyFill="1" applyBorder="1" applyAlignment="1">
      <alignment horizontal="left" vertical="center" wrapText="1"/>
    </xf>
    <xf numFmtId="3" fontId="21" fillId="5" borderId="0" xfId="0" applyNumberFormat="1" applyFont="1" applyFill="1" applyAlignment="1">
      <alignment vertical="center" wrapText="1"/>
    </xf>
    <xf numFmtId="3" fontId="21" fillId="5" borderId="21" xfId="0" applyNumberFormat="1" applyFont="1" applyFill="1" applyBorder="1" applyAlignment="1">
      <alignment vertical="center" wrapText="1"/>
    </xf>
    <xf numFmtId="0" fontId="21" fillId="6" borderId="20" xfId="0" applyFont="1" applyFill="1" applyBorder="1" applyAlignment="1">
      <alignment horizontal="center" vertical="center" wrapText="1"/>
    </xf>
    <xf numFmtId="0" fontId="21" fillId="6" borderId="20" xfId="0" applyFont="1" applyFill="1" applyBorder="1" applyAlignment="1">
      <alignment vertical="center" wrapText="1"/>
    </xf>
    <xf numFmtId="3" fontId="21" fillId="5" borderId="25" xfId="0" applyNumberFormat="1" applyFont="1" applyFill="1" applyBorder="1" applyAlignment="1">
      <alignment vertical="center" wrapText="1"/>
    </xf>
    <xf numFmtId="3" fontId="21" fillId="6" borderId="20" xfId="0" applyNumberFormat="1" applyFont="1" applyFill="1" applyBorder="1" applyAlignment="1">
      <alignment vertical="center" wrapText="1"/>
    </xf>
    <xf numFmtId="3" fontId="21" fillId="7" borderId="20" xfId="0" applyNumberFormat="1" applyFont="1" applyFill="1" applyBorder="1" applyAlignment="1">
      <alignment vertical="center" wrapText="1"/>
    </xf>
    <xf numFmtId="3" fontId="21" fillId="5" borderId="43" xfId="0" applyNumberFormat="1" applyFont="1" applyFill="1" applyBorder="1" applyAlignment="1">
      <alignment vertical="center" wrapText="1"/>
    </xf>
    <xf numFmtId="0" fontId="21" fillId="5" borderId="45" xfId="0" applyFont="1" applyFill="1" applyBorder="1" applyAlignment="1">
      <alignment horizontal="center" vertical="center"/>
    </xf>
    <xf numFmtId="0" fontId="21" fillId="5" borderId="0" xfId="0" applyFont="1" applyFill="1" applyAlignment="1">
      <alignment horizontal="center" vertical="center"/>
    </xf>
    <xf numFmtId="0" fontId="21" fillId="5" borderId="27" xfId="0" applyFont="1" applyFill="1" applyBorder="1" applyAlignment="1">
      <alignment horizontal="center" vertical="center"/>
    </xf>
    <xf numFmtId="3" fontId="21" fillId="6" borderId="21" xfId="0" applyNumberFormat="1" applyFont="1" applyFill="1" applyBorder="1" applyAlignment="1">
      <alignment vertical="center" wrapText="1"/>
    </xf>
    <xf numFmtId="0" fontId="21" fillId="6" borderId="21" xfId="0" applyFont="1" applyFill="1" applyBorder="1" applyAlignment="1">
      <alignment horizontal="center" vertical="center" wrapText="1"/>
    </xf>
    <xf numFmtId="0" fontId="21" fillId="6" borderId="21" xfId="0" applyFont="1" applyFill="1" applyBorder="1" applyAlignment="1">
      <alignment vertical="center" wrapText="1"/>
    </xf>
    <xf numFmtId="0" fontId="52" fillId="0" borderId="0" xfId="0" applyFont="1" applyAlignment="1">
      <alignment horizontal="center" vertical="center" wrapText="1"/>
    </xf>
    <xf numFmtId="166" fontId="21" fillId="0" borderId="20" xfId="30" applyNumberFormat="1" applyFont="1" applyBorder="1" applyAlignment="1">
      <alignment vertical="center" wrapText="1"/>
    </xf>
    <xf numFmtId="166" fontId="21" fillId="0" borderId="20" xfId="30" applyNumberFormat="1" applyFont="1" applyFill="1" applyBorder="1" applyAlignment="1">
      <alignment vertical="center" wrapText="1"/>
    </xf>
    <xf numFmtId="0" fontId="27" fillId="0" borderId="0" xfId="0" applyFont="1" applyAlignment="1">
      <alignment vertical="center"/>
    </xf>
    <xf numFmtId="0" fontId="52" fillId="0" borderId="22"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2" xfId="0" applyFont="1" applyBorder="1" applyAlignment="1">
      <alignment horizontal="center" vertical="center" wrapText="1"/>
    </xf>
    <xf numFmtId="0" fontId="28" fillId="0" borderId="3" xfId="0" applyFont="1" applyBorder="1" applyAlignment="1">
      <alignment horizontal="left" vertical="center" wrapText="1"/>
    </xf>
    <xf numFmtId="0" fontId="28" fillId="0" borderId="13" xfId="0" applyFont="1" applyBorder="1" applyAlignment="1">
      <alignment horizontal="left" vertical="center" wrapText="1"/>
    </xf>
    <xf numFmtId="0" fontId="28" fillId="0" borderId="15" xfId="0" applyFont="1" applyBorder="1" applyAlignment="1">
      <alignment horizontal="left" vertical="center" wrapText="1"/>
    </xf>
    <xf numFmtId="0" fontId="28" fillId="0" borderId="16" xfId="0" applyFont="1" applyBorder="1" applyAlignment="1">
      <alignment horizontal="left" vertical="center" wrapText="1"/>
    </xf>
    <xf numFmtId="0" fontId="64" fillId="0" borderId="0" xfId="0" applyFont="1" applyAlignment="1">
      <alignment vertical="center" wrapText="1"/>
    </xf>
    <xf numFmtId="0" fontId="58" fillId="0" borderId="0" xfId="15" applyFont="1" applyAlignment="1">
      <alignment horizontal="left" vertical="center"/>
    </xf>
    <xf numFmtId="14" fontId="52" fillId="7" borderId="0" xfId="15" applyNumberFormat="1" applyFont="1" applyFill="1" applyBorder="1" applyAlignment="1">
      <alignment horizontal="center" vertical="center"/>
    </xf>
    <xf numFmtId="0" fontId="16" fillId="7" borderId="0" xfId="15" applyFont="1" applyFill="1" applyBorder="1" applyAlignment="1">
      <alignment horizontal="left" vertical="center"/>
    </xf>
    <xf numFmtId="0" fontId="24" fillId="7" borderId="0" xfId="15" applyFont="1" applyFill="1" applyAlignment="1">
      <alignment horizontal="justify" vertical="center" wrapText="1"/>
    </xf>
    <xf numFmtId="0" fontId="20" fillId="7" borderId="0" xfId="15" applyFont="1" applyFill="1" applyAlignment="1">
      <alignment horizontal="left" wrapText="1"/>
    </xf>
    <xf numFmtId="0" fontId="58" fillId="7" borderId="0" xfId="15" applyFont="1" applyFill="1" applyAlignment="1">
      <alignment horizontal="left" vertical="center"/>
    </xf>
    <xf numFmtId="0" fontId="75" fillId="0" borderId="17" xfId="6" applyFont="1" applyFill="1" applyBorder="1" applyAlignment="1">
      <alignment horizontal="center" vertical="center"/>
    </xf>
  </cellXfs>
  <cellStyles count="33">
    <cellStyle name="=C:\WINNT35\SYSTEM32\COMMAND.COM" xfId="3"/>
    <cellStyle name="Comma" xfId="30" builtinId="3"/>
    <cellStyle name="gs]_x000d__x000a_Window=0,0,640,480, , ,3_x000d__x000a_dir1=5,7,637,250,-1,-1,1,30,201,1905,231,G:\UGRC\RB\B-DADOS\FOX-PRO\CRED-VEN\KP 3 3" xfId="20"/>
    <cellStyle name="Heading 1 2" xfId="1"/>
    <cellStyle name="Heading 2 2" xfId="4"/>
    <cellStyle name="HeadingTable" xfId="29"/>
    <cellStyle name="Hyperlink" xfId="6" builtinId="8"/>
    <cellStyle name="Hyperlink 2" xfId="12"/>
    <cellStyle name="Hyperlink 3" xfId="27"/>
    <cellStyle name="Normal" xfId="0" builtinId="0"/>
    <cellStyle name="Normal 15 2" xfId="26"/>
    <cellStyle name="Normal 2" xfId="2"/>
    <cellStyle name="Normal 2 2" xfId="8"/>
    <cellStyle name="Normal 2 2 2 2" xfId="15"/>
    <cellStyle name="Normal 2 5 2 2" xfId="14"/>
    <cellStyle name="Normal 2_~0149226 2" xfId="16"/>
    <cellStyle name="Normal 3" xfId="31"/>
    <cellStyle name="Normal 4" xfId="9"/>
    <cellStyle name="Normal 6 3" xfId="25"/>
    <cellStyle name="Normal 7 3" xfId="24"/>
    <cellStyle name="Normal 7 3 2" xfId="22"/>
    <cellStyle name="Normal 7 4" xfId="23"/>
    <cellStyle name="Normal 8" xfId="11"/>
    <cellStyle name="Normal 9 3" xfId="13"/>
    <cellStyle name="Normal_20 OPR" xfId="32"/>
    <cellStyle name="optionalExposure" xfId="5"/>
    <cellStyle name="Percent" xfId="7" builtinId="5"/>
    <cellStyle name="Percent 2 2" xfId="19"/>
    <cellStyle name="Percent 3" xfId="17"/>
    <cellStyle name="Percent 4" xfId="21"/>
    <cellStyle name="Percent 5" xfId="28"/>
    <cellStyle name="Percentagem 2" xfId="18"/>
    <cellStyle name="Standard 3" xfId="10"/>
  </cellStyles>
  <dxfs count="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BFBFBF"/>
      <color rgb="FFD1005D"/>
      <color rgb="FF5757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4</xdr:col>
      <xdr:colOff>1866900</xdr:colOff>
      <xdr:row>25</xdr:row>
      <xdr:rowOff>152400</xdr:rowOff>
    </xdr:from>
    <xdr:to>
      <xdr:col>13</xdr:col>
      <xdr:colOff>3177</xdr:colOff>
      <xdr:row>36</xdr:row>
      <xdr:rowOff>32016</xdr:rowOff>
    </xdr:to>
    <xdr:sp macro="" textlink="">
      <xdr:nvSpPr>
        <xdr:cNvPr id="2" name="AutoShape 1">
          <a:extLst>
            <a:ext uri="{FF2B5EF4-FFF2-40B4-BE49-F238E27FC236}">
              <a16:creationId xmlns:a16="http://schemas.microsoft.com/office/drawing/2014/main" id="{8E8EFED5-09F2-4732-81E0-5C74DEA5F896}"/>
            </a:ext>
          </a:extLst>
        </xdr:cNvPr>
        <xdr:cNvSpPr>
          <a:spLocks noChangeAspect="1" noChangeArrowheads="1"/>
        </xdr:cNvSpPr>
      </xdr:nvSpPr>
      <xdr:spPr bwMode="auto">
        <a:xfrm>
          <a:off x="3905250" y="3657600"/>
          <a:ext cx="9203532" cy="1930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1866900</xdr:colOff>
      <xdr:row>25</xdr:row>
      <xdr:rowOff>152400</xdr:rowOff>
    </xdr:from>
    <xdr:to>
      <xdr:col>13</xdr:col>
      <xdr:colOff>3177</xdr:colOff>
      <xdr:row>36</xdr:row>
      <xdr:rowOff>142083</xdr:rowOff>
    </xdr:to>
    <xdr:sp macro="" textlink="">
      <xdr:nvSpPr>
        <xdr:cNvPr id="3" name="AutoShape 1">
          <a:extLst>
            <a:ext uri="{FF2B5EF4-FFF2-40B4-BE49-F238E27FC236}">
              <a16:creationId xmlns:a16="http://schemas.microsoft.com/office/drawing/2014/main" id="{8E8EFED5-09F2-4732-81E0-5C74DEA5F896}"/>
            </a:ext>
          </a:extLst>
        </xdr:cNvPr>
        <xdr:cNvSpPr>
          <a:spLocks noChangeAspect="1" noChangeArrowheads="1"/>
        </xdr:cNvSpPr>
      </xdr:nvSpPr>
      <xdr:spPr bwMode="auto">
        <a:xfrm>
          <a:off x="4624388" y="7138988"/>
          <a:ext cx="9280526" cy="19671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E41"/>
  <sheetViews>
    <sheetView showGridLines="0" tabSelected="1" zoomScale="85" zoomScaleNormal="85" workbookViewId="0">
      <pane ySplit="5" topLeftCell="A6" activePane="bottomLeft" state="frozen"/>
      <selection pane="bottomLeft" activeCell="H13" sqref="H13"/>
    </sheetView>
  </sheetViews>
  <sheetFormatPr defaultColWidth="8.7109375" defaultRowHeight="12.75"/>
  <cols>
    <col min="1" max="1" width="1.28515625" style="2" customWidth="1"/>
    <col min="2" max="2" width="9.7109375" style="1" customWidth="1"/>
    <col min="3" max="3" width="1" style="2" customWidth="1"/>
    <col min="4" max="4" width="120.7109375" style="2" bestFit="1" customWidth="1"/>
    <col min="5" max="5" width="1.28515625" style="2" customWidth="1"/>
    <col min="6" max="16384" width="8.7109375" style="2"/>
  </cols>
  <sheetData>
    <row r="1" spans="2:4" ht="27.75">
      <c r="B1" s="131" t="s">
        <v>955</v>
      </c>
    </row>
    <row r="2" spans="2:4" ht="15.75">
      <c r="B2" s="248" t="s">
        <v>911</v>
      </c>
    </row>
    <row r="3" spans="2:4">
      <c r="D3" s="130"/>
    </row>
    <row r="4" spans="2:4" ht="5.45" customHeight="1"/>
    <row r="5" spans="2:4" s="49" customFormat="1" ht="30" customHeight="1">
      <c r="B5" s="623" t="s">
        <v>956</v>
      </c>
      <c r="D5" s="132" t="s">
        <v>957</v>
      </c>
    </row>
    <row r="6" spans="2:4" ht="5.45" customHeight="1"/>
    <row r="7" spans="2:4" s="3" customFormat="1" ht="30" customHeight="1">
      <c r="B7" s="943">
        <v>1</v>
      </c>
      <c r="D7" s="133" t="s">
        <v>958</v>
      </c>
    </row>
    <row r="8" spans="2:4" s="3" customFormat="1" ht="30" customHeight="1">
      <c r="B8" s="943">
        <f>+B7+1</f>
        <v>2</v>
      </c>
      <c r="D8" s="133" t="s">
        <v>959</v>
      </c>
    </row>
    <row r="9" spans="2:4" s="3" customFormat="1" ht="30" customHeight="1">
      <c r="B9" s="943">
        <f t="shared" ref="B9:B41" si="0">+B8+1</f>
        <v>3</v>
      </c>
      <c r="D9" s="133" t="s">
        <v>960</v>
      </c>
    </row>
    <row r="10" spans="2:4" s="3" customFormat="1" ht="30" customHeight="1">
      <c r="B10" s="943">
        <f t="shared" si="0"/>
        <v>4</v>
      </c>
      <c r="D10" s="133" t="s">
        <v>961</v>
      </c>
    </row>
    <row r="11" spans="2:4" s="3" customFormat="1" ht="30" customHeight="1">
      <c r="B11" s="943">
        <f t="shared" si="0"/>
        <v>5</v>
      </c>
      <c r="D11" s="133" t="s">
        <v>962</v>
      </c>
    </row>
    <row r="12" spans="2:4" s="3" customFormat="1" ht="30" customHeight="1">
      <c r="B12" s="943">
        <f t="shared" si="0"/>
        <v>6</v>
      </c>
      <c r="D12" s="133" t="s">
        <v>963</v>
      </c>
    </row>
    <row r="13" spans="2:4" s="3" customFormat="1" ht="30" customHeight="1">
      <c r="B13" s="943">
        <f t="shared" si="0"/>
        <v>7</v>
      </c>
      <c r="D13" s="133" t="s">
        <v>964</v>
      </c>
    </row>
    <row r="14" spans="2:4" s="3" customFormat="1" ht="30" customHeight="1">
      <c r="B14" s="943">
        <f t="shared" si="0"/>
        <v>8</v>
      </c>
      <c r="D14" s="133" t="s">
        <v>965</v>
      </c>
    </row>
    <row r="15" spans="2:4" s="3" customFormat="1" ht="30" customHeight="1">
      <c r="B15" s="943">
        <f t="shared" si="0"/>
        <v>9</v>
      </c>
      <c r="D15" s="133" t="s">
        <v>966</v>
      </c>
    </row>
    <row r="16" spans="2:4" s="3" customFormat="1" ht="30" customHeight="1">
      <c r="B16" s="943">
        <f t="shared" si="0"/>
        <v>10</v>
      </c>
      <c r="D16" s="133" t="s">
        <v>967</v>
      </c>
    </row>
    <row r="17" spans="2:4" s="3" customFormat="1" ht="30" customHeight="1">
      <c r="B17" s="943">
        <f t="shared" si="0"/>
        <v>11</v>
      </c>
      <c r="D17" s="133" t="s">
        <v>968</v>
      </c>
    </row>
    <row r="18" spans="2:4" s="3" customFormat="1" ht="30" customHeight="1">
      <c r="B18" s="943">
        <f t="shared" si="0"/>
        <v>12</v>
      </c>
      <c r="D18" s="133" t="s">
        <v>969</v>
      </c>
    </row>
    <row r="19" spans="2:4" s="3" customFormat="1" ht="30" customHeight="1">
      <c r="B19" s="943">
        <f t="shared" si="0"/>
        <v>13</v>
      </c>
      <c r="D19" s="133" t="s">
        <v>970</v>
      </c>
    </row>
    <row r="20" spans="2:4" s="3" customFormat="1" ht="30" customHeight="1">
      <c r="B20" s="943">
        <f t="shared" si="0"/>
        <v>14</v>
      </c>
      <c r="D20" s="133" t="s">
        <v>971</v>
      </c>
    </row>
    <row r="21" spans="2:4" s="3" customFormat="1" ht="30" customHeight="1">
      <c r="B21" s="943">
        <f t="shared" si="0"/>
        <v>15</v>
      </c>
      <c r="D21" s="133" t="s">
        <v>972</v>
      </c>
    </row>
    <row r="22" spans="2:4" s="3" customFormat="1" ht="30" customHeight="1">
      <c r="B22" s="943">
        <f t="shared" si="0"/>
        <v>16</v>
      </c>
      <c r="D22" s="133" t="s">
        <v>973</v>
      </c>
    </row>
    <row r="23" spans="2:4" s="3" customFormat="1" ht="30" customHeight="1">
      <c r="B23" s="943">
        <f t="shared" si="0"/>
        <v>17</v>
      </c>
      <c r="D23" s="133" t="s">
        <v>974</v>
      </c>
    </row>
    <row r="24" spans="2:4" s="3" customFormat="1" ht="30" customHeight="1">
      <c r="B24" s="943">
        <f t="shared" si="0"/>
        <v>18</v>
      </c>
      <c r="D24" s="133" t="s">
        <v>975</v>
      </c>
    </row>
    <row r="25" spans="2:4" s="3" customFormat="1" ht="30" customHeight="1">
      <c r="B25" s="943">
        <f t="shared" si="0"/>
        <v>19</v>
      </c>
      <c r="D25" s="133" t="s">
        <v>976</v>
      </c>
    </row>
    <row r="26" spans="2:4" s="3" customFormat="1" ht="30" customHeight="1">
      <c r="B26" s="943">
        <f t="shared" si="0"/>
        <v>20</v>
      </c>
      <c r="D26" s="134" t="s">
        <v>977</v>
      </c>
    </row>
    <row r="27" spans="2:4" s="3" customFormat="1" ht="30" customHeight="1">
      <c r="B27" s="943">
        <f t="shared" si="0"/>
        <v>21</v>
      </c>
      <c r="D27" s="133" t="s">
        <v>978</v>
      </c>
    </row>
    <row r="28" spans="2:4" s="3" customFormat="1" ht="30" customHeight="1">
      <c r="B28" s="943">
        <f t="shared" si="0"/>
        <v>22</v>
      </c>
      <c r="D28" s="134" t="s">
        <v>979</v>
      </c>
    </row>
    <row r="29" spans="2:4" s="3" customFormat="1" ht="30" customHeight="1">
      <c r="B29" s="943">
        <f t="shared" si="0"/>
        <v>23</v>
      </c>
      <c r="D29" s="134" t="s">
        <v>980</v>
      </c>
    </row>
    <row r="30" spans="2:4" s="3" customFormat="1" ht="30" customHeight="1">
      <c r="B30" s="943">
        <f t="shared" si="0"/>
        <v>24</v>
      </c>
      <c r="D30" s="133" t="s">
        <v>981</v>
      </c>
    </row>
    <row r="31" spans="2:4" s="3" customFormat="1" ht="30" customHeight="1">
      <c r="B31" s="943">
        <f t="shared" si="0"/>
        <v>25</v>
      </c>
      <c r="D31" s="133" t="s">
        <v>982</v>
      </c>
    </row>
    <row r="32" spans="2:4" s="3" customFormat="1" ht="30" customHeight="1">
      <c r="B32" s="943">
        <f t="shared" si="0"/>
        <v>26</v>
      </c>
      <c r="D32" s="133" t="s">
        <v>983</v>
      </c>
    </row>
    <row r="33" spans="2:5" s="3" customFormat="1" ht="30" customHeight="1">
      <c r="B33" s="943">
        <f t="shared" si="0"/>
        <v>27</v>
      </c>
      <c r="D33" s="133" t="s">
        <v>984</v>
      </c>
    </row>
    <row r="34" spans="2:5" s="4" customFormat="1" ht="30" customHeight="1">
      <c r="B34" s="943">
        <f t="shared" si="0"/>
        <v>28</v>
      </c>
      <c r="D34" s="135" t="s">
        <v>985</v>
      </c>
      <c r="E34" s="3"/>
    </row>
    <row r="35" spans="2:5" s="4" customFormat="1" ht="30" customHeight="1">
      <c r="B35" s="943">
        <f t="shared" si="0"/>
        <v>29</v>
      </c>
      <c r="D35" s="135" t="s">
        <v>986</v>
      </c>
      <c r="E35" s="3"/>
    </row>
    <row r="36" spans="2:5" s="4" customFormat="1" ht="30" customHeight="1">
      <c r="B36" s="943">
        <f t="shared" si="0"/>
        <v>30</v>
      </c>
      <c r="D36" s="135" t="s">
        <v>987</v>
      </c>
      <c r="E36" s="3"/>
    </row>
    <row r="37" spans="2:5" s="3" customFormat="1" ht="30" customHeight="1">
      <c r="B37" s="943">
        <f t="shared" si="0"/>
        <v>31</v>
      </c>
      <c r="D37" s="133" t="s">
        <v>988</v>
      </c>
    </row>
    <row r="38" spans="2:5" s="3" customFormat="1" ht="30" customHeight="1">
      <c r="B38" s="943">
        <f t="shared" si="0"/>
        <v>32</v>
      </c>
      <c r="D38" s="133" t="s">
        <v>989</v>
      </c>
    </row>
    <row r="39" spans="2:5" s="3" customFormat="1" ht="30" customHeight="1">
      <c r="B39" s="943">
        <f t="shared" si="0"/>
        <v>33</v>
      </c>
      <c r="D39" s="133" t="s">
        <v>990</v>
      </c>
    </row>
    <row r="40" spans="2:5" s="4" customFormat="1" ht="30" customHeight="1">
      <c r="B40" s="943">
        <f t="shared" si="0"/>
        <v>34</v>
      </c>
      <c r="D40" s="136" t="s">
        <v>765</v>
      </c>
      <c r="E40" s="3"/>
    </row>
    <row r="41" spans="2:5" s="4" customFormat="1" ht="30" customHeight="1">
      <c r="B41" s="943">
        <f t="shared" si="0"/>
        <v>35</v>
      </c>
      <c r="D41" s="136" t="s">
        <v>780</v>
      </c>
      <c r="E41" s="3"/>
    </row>
  </sheetData>
  <hyperlinks>
    <hyperlink ref="B7" location="'1'!A1" display="'1'!A1"/>
    <hyperlink ref="B8" location="'2'!A1" display="'2'!A1"/>
    <hyperlink ref="B9" location="'3'!A1" display="'3'!A1"/>
    <hyperlink ref="B10" location="'4'!A1" display="'4'!A1"/>
    <hyperlink ref="B11" location="'5'!A1" display="'5'!A1"/>
    <hyperlink ref="B12" location="'6'!A1" display="'6'!A1"/>
    <hyperlink ref="B13" location="'7'!A1" display="'7'!A1"/>
    <hyperlink ref="B14" location="'8'!A1" display="'8'!A1"/>
    <hyperlink ref="B15" location="'9'!A1" display="'9'!A1"/>
    <hyperlink ref="B16" location="'10'!A1" display="'10'!A1"/>
    <hyperlink ref="B17" location="'11'!A1" display="'11'!A1"/>
    <hyperlink ref="B18" location="'12'!A1" display="'12'!A1"/>
    <hyperlink ref="B19" location="'13'!A1" display="'13'!A1"/>
    <hyperlink ref="B20" location="'14'!A1" display="'14'!A1"/>
    <hyperlink ref="B21" location="'15'!A1" display="'15'!A1"/>
    <hyperlink ref="B22" location="'16'!A1" display="'16'!A1"/>
    <hyperlink ref="B23" location="'17'!A1" display="'17'!A1"/>
    <hyperlink ref="B24" location="'18'!A1" display="'18'!A1"/>
    <hyperlink ref="B25" location="'19'!A1" display="'19'!A1"/>
    <hyperlink ref="B26" location="'20'!A1" display="'20'!A1"/>
    <hyperlink ref="B27" location="'21'!A1" display="'21'!A1"/>
    <hyperlink ref="B28" location="'22'!A1" display="'22'!A1"/>
    <hyperlink ref="B29" location="'23'!A1" display="'23'!A1"/>
    <hyperlink ref="B30" location="'24'!A1" display="'24'!A1"/>
    <hyperlink ref="B31" location="'25'!A1" display="'25'!A1"/>
    <hyperlink ref="B32" location="'26'!A1" display="'26'!A1"/>
    <hyperlink ref="B33" location="'27'!A1" display="'27'!A1"/>
    <hyperlink ref="B34" location="'28'!A1" display="'28'!A1"/>
    <hyperlink ref="B35" location="'29'!A1" display="'29'!A1"/>
    <hyperlink ref="B36" location="'30'!A1" display="'30'!A1"/>
    <hyperlink ref="B37" location="'31'!A1" display="'31'!A1"/>
    <hyperlink ref="B38" location="'32'!A1" display="'32'!A1"/>
    <hyperlink ref="B39" location="'33'!A1" display="'33'!A1"/>
    <hyperlink ref="B40" location="'34'!A1" display="'34'!A1"/>
    <hyperlink ref="B41" location="'35'!A1" display="'35'!A1"/>
  </hyperlinks>
  <pageMargins left="0.70866141732283472" right="0.70866141732283472" top="0.74803149606299213" bottom="0.74803149606299213" header="0.31496062992125984" footer="0.31496062992125984"/>
  <pageSetup paperSize="9" scale="95" orientation="landscape" r:id="rId1"/>
  <headerFooter>
    <oddHeader>&amp;CPT
Anexo I&amp;L&amp;"Calibri"&amp;10&amp;K000000Confidential&amp;1#</oddHead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Q23"/>
  <sheetViews>
    <sheetView showGridLines="0" zoomScaleNormal="100" zoomScalePageLayoutView="70" workbookViewId="0">
      <selection activeCell="D2" sqref="D2"/>
    </sheetView>
  </sheetViews>
  <sheetFormatPr defaultColWidth="9.140625" defaultRowHeight="14.25"/>
  <cols>
    <col min="1" max="1" width="4.7109375" style="8" customWidth="1"/>
    <col min="2" max="2" width="9.140625" style="43"/>
    <col min="3" max="3" width="49.5703125" style="8" customWidth="1"/>
    <col min="4" max="14" width="10.7109375" style="8" customWidth="1"/>
    <col min="15" max="15" width="12.140625" style="57" customWidth="1"/>
    <col min="16" max="16" width="7.7109375" style="57" customWidth="1"/>
    <col min="17" max="17" width="16.140625" style="8" customWidth="1"/>
    <col min="18" max="16384" width="9.140625" style="8"/>
  </cols>
  <sheetData>
    <row r="1" spans="2:17" ht="18">
      <c r="B1" s="138" t="s">
        <v>647</v>
      </c>
      <c r="Q1" s="42"/>
    </row>
    <row r="2" spans="2:17" ht="15">
      <c r="B2" s="57" t="s">
        <v>815</v>
      </c>
      <c r="D2" s="820"/>
      <c r="Q2" s="37"/>
    </row>
    <row r="3" spans="2:17">
      <c r="B3" s="87"/>
    </row>
    <row r="4" spans="2:17" s="46" customFormat="1">
      <c r="B4" s="274"/>
      <c r="C4" s="88"/>
      <c r="D4" s="88"/>
      <c r="E4" s="88"/>
      <c r="F4" s="88"/>
      <c r="G4" s="88"/>
      <c r="H4" s="88"/>
      <c r="I4" s="88"/>
      <c r="J4" s="88"/>
      <c r="K4" s="88"/>
      <c r="L4" s="88"/>
      <c r="M4" s="88"/>
      <c r="N4" s="88"/>
      <c r="O4" s="88"/>
      <c r="P4" s="88"/>
    </row>
    <row r="5" spans="2:17" s="37" customFormat="1" ht="20.100000000000001" customHeight="1">
      <c r="B5" s="635"/>
      <c r="C5" s="846" t="s">
        <v>672</v>
      </c>
      <c r="D5" s="848" t="s">
        <v>576</v>
      </c>
      <c r="E5" s="848"/>
      <c r="F5" s="848"/>
      <c r="G5" s="848"/>
      <c r="H5" s="848"/>
      <c r="I5" s="848"/>
      <c r="J5" s="848"/>
      <c r="K5" s="848"/>
      <c r="L5" s="848"/>
      <c r="M5" s="848"/>
      <c r="N5" s="848"/>
      <c r="O5" s="637"/>
      <c r="P5" s="699"/>
    </row>
    <row r="6" spans="2:17" s="37" customFormat="1" ht="20.100000000000001" customHeight="1">
      <c r="B6" s="635"/>
      <c r="C6" s="846"/>
      <c r="D6" s="206" t="s">
        <v>4</v>
      </c>
      <c r="E6" s="206" t="s">
        <v>5</v>
      </c>
      <c r="F6" s="206" t="s">
        <v>6</v>
      </c>
      <c r="G6" s="206" t="s">
        <v>41</v>
      </c>
      <c r="H6" s="206" t="s">
        <v>42</v>
      </c>
      <c r="I6" s="206" t="s">
        <v>94</v>
      </c>
      <c r="J6" s="206" t="s">
        <v>95</v>
      </c>
      <c r="K6" s="206" t="s">
        <v>96</v>
      </c>
      <c r="L6" s="206" t="s">
        <v>219</v>
      </c>
      <c r="M6" s="206" t="s">
        <v>220</v>
      </c>
      <c r="N6" s="206" t="s">
        <v>221</v>
      </c>
      <c r="O6" s="206" t="s">
        <v>222</v>
      </c>
      <c r="P6" s="84"/>
    </row>
    <row r="7" spans="2:17" s="37" customFormat="1" ht="41.25" customHeight="1" thickBot="1">
      <c r="B7" s="635"/>
      <c r="C7" s="847"/>
      <c r="D7" s="207">
        <v>0</v>
      </c>
      <c r="E7" s="207">
        <v>0.02</v>
      </c>
      <c r="F7" s="207">
        <v>0.04</v>
      </c>
      <c r="G7" s="207">
        <v>0.1</v>
      </c>
      <c r="H7" s="207">
        <v>0.2</v>
      </c>
      <c r="I7" s="207">
        <v>0.5</v>
      </c>
      <c r="J7" s="207">
        <v>0.7</v>
      </c>
      <c r="K7" s="207">
        <v>0.75</v>
      </c>
      <c r="L7" s="207">
        <v>1</v>
      </c>
      <c r="M7" s="207">
        <v>1.5</v>
      </c>
      <c r="N7" s="208" t="s">
        <v>578</v>
      </c>
      <c r="O7" s="208" t="s">
        <v>929</v>
      </c>
      <c r="P7" s="84"/>
      <c r="Q7" s="700"/>
    </row>
    <row r="8" spans="2:17" s="37" customFormat="1" ht="20.100000000000001" customHeight="1">
      <c r="B8" s="643">
        <v>1</v>
      </c>
      <c r="C8" s="275" t="s">
        <v>591</v>
      </c>
      <c r="D8" s="276">
        <v>5580.8991900000001</v>
      </c>
      <c r="E8" s="276">
        <v>0</v>
      </c>
      <c r="F8" s="276">
        <v>0</v>
      </c>
      <c r="G8" s="276">
        <v>0</v>
      </c>
      <c r="H8" s="276">
        <v>0</v>
      </c>
      <c r="I8" s="276">
        <v>0</v>
      </c>
      <c r="J8" s="276">
        <v>0</v>
      </c>
      <c r="K8" s="276">
        <v>0</v>
      </c>
      <c r="L8" s="276">
        <v>0</v>
      </c>
      <c r="M8" s="276">
        <v>0</v>
      </c>
      <c r="N8" s="276">
        <v>0</v>
      </c>
      <c r="O8" s="276">
        <f>SUM(D8:N8)</f>
        <v>5580.8991900000001</v>
      </c>
      <c r="P8" s="89"/>
      <c r="Q8" s="693"/>
    </row>
    <row r="9" spans="2:17" s="37" customFormat="1" ht="20.100000000000001" customHeight="1">
      <c r="B9" s="642">
        <v>2</v>
      </c>
      <c r="C9" s="277" t="s">
        <v>673</v>
      </c>
      <c r="D9" s="278">
        <v>0</v>
      </c>
      <c r="E9" s="278">
        <v>0</v>
      </c>
      <c r="F9" s="278">
        <v>0</v>
      </c>
      <c r="G9" s="278">
        <v>0</v>
      </c>
      <c r="H9" s="278">
        <v>0</v>
      </c>
      <c r="I9" s="278">
        <v>0</v>
      </c>
      <c r="J9" s="278">
        <v>0</v>
      </c>
      <c r="K9" s="278">
        <v>0</v>
      </c>
      <c r="L9" s="278">
        <v>0</v>
      </c>
      <c r="M9" s="278">
        <v>0</v>
      </c>
      <c r="N9" s="278">
        <v>0</v>
      </c>
      <c r="O9" s="278">
        <f>SUM(D9:N9)</f>
        <v>0</v>
      </c>
      <c r="P9" s="89"/>
      <c r="Q9" s="693"/>
    </row>
    <row r="10" spans="2:17" s="37" customFormat="1" ht="20.100000000000001" customHeight="1">
      <c r="B10" s="642">
        <v>3</v>
      </c>
      <c r="C10" s="277" t="s">
        <v>566</v>
      </c>
      <c r="D10" s="278">
        <v>0</v>
      </c>
      <c r="E10" s="278">
        <v>0</v>
      </c>
      <c r="F10" s="278">
        <v>0</v>
      </c>
      <c r="G10" s="278">
        <v>0</v>
      </c>
      <c r="H10" s="278">
        <v>0</v>
      </c>
      <c r="I10" s="278">
        <v>0</v>
      </c>
      <c r="J10" s="278">
        <v>0</v>
      </c>
      <c r="K10" s="278">
        <v>0</v>
      </c>
      <c r="L10" s="278">
        <v>0</v>
      </c>
      <c r="M10" s="278">
        <v>0</v>
      </c>
      <c r="N10" s="278">
        <v>0</v>
      </c>
      <c r="O10" s="278">
        <f t="shared" ref="O10:O18" si="0">SUM(D10:N10)</f>
        <v>0</v>
      </c>
      <c r="P10" s="89"/>
      <c r="Q10" s="693"/>
    </row>
    <row r="11" spans="2:17" s="37" customFormat="1" ht="20.100000000000001" customHeight="1">
      <c r="B11" s="642">
        <v>4</v>
      </c>
      <c r="C11" s="277" t="s">
        <v>567</v>
      </c>
      <c r="D11" s="278">
        <v>0</v>
      </c>
      <c r="E11" s="278">
        <v>0</v>
      </c>
      <c r="F11" s="278">
        <v>0</v>
      </c>
      <c r="G11" s="278">
        <v>0</v>
      </c>
      <c r="H11" s="278">
        <v>0</v>
      </c>
      <c r="I11" s="278">
        <v>0</v>
      </c>
      <c r="J11" s="278">
        <v>0</v>
      </c>
      <c r="K11" s="278">
        <v>0</v>
      </c>
      <c r="L11" s="278">
        <v>0</v>
      </c>
      <c r="M11" s="278">
        <v>0</v>
      </c>
      <c r="N11" s="278">
        <v>0</v>
      </c>
      <c r="O11" s="278">
        <f t="shared" si="0"/>
        <v>0</v>
      </c>
      <c r="P11" s="89"/>
      <c r="Q11" s="693"/>
    </row>
    <row r="12" spans="2:17" s="37" customFormat="1" ht="20.100000000000001" customHeight="1">
      <c r="B12" s="642">
        <v>5</v>
      </c>
      <c r="C12" s="277" t="s">
        <v>568</v>
      </c>
      <c r="D12" s="278">
        <v>0</v>
      </c>
      <c r="E12" s="278">
        <v>0</v>
      </c>
      <c r="F12" s="278">
        <v>0</v>
      </c>
      <c r="G12" s="278">
        <v>0</v>
      </c>
      <c r="H12" s="278">
        <v>0</v>
      </c>
      <c r="I12" s="278">
        <v>0</v>
      </c>
      <c r="J12" s="278">
        <v>0</v>
      </c>
      <c r="K12" s="278">
        <v>0</v>
      </c>
      <c r="L12" s="278">
        <v>0</v>
      </c>
      <c r="M12" s="278">
        <v>0</v>
      </c>
      <c r="N12" s="278">
        <v>0</v>
      </c>
      <c r="O12" s="278">
        <f t="shared" si="0"/>
        <v>0</v>
      </c>
      <c r="P12" s="89"/>
      <c r="Q12" s="693"/>
    </row>
    <row r="13" spans="2:17" s="37" customFormat="1" ht="20.100000000000001" customHeight="1">
      <c r="B13" s="642">
        <v>6</v>
      </c>
      <c r="C13" s="277" t="s">
        <v>347</v>
      </c>
      <c r="D13" s="278">
        <v>0</v>
      </c>
      <c r="E13" s="278">
        <v>38794.696950000005</v>
      </c>
      <c r="F13" s="278">
        <v>0</v>
      </c>
      <c r="G13" s="278">
        <v>0</v>
      </c>
      <c r="H13" s="278">
        <v>0</v>
      </c>
      <c r="I13" s="278">
        <v>36076.952639999894</v>
      </c>
      <c r="J13" s="278">
        <v>0</v>
      </c>
      <c r="K13" s="278">
        <v>0</v>
      </c>
      <c r="L13" s="278">
        <v>0</v>
      </c>
      <c r="M13" s="278">
        <v>0</v>
      </c>
      <c r="N13" s="278">
        <v>0</v>
      </c>
      <c r="O13" s="278">
        <f t="shared" si="0"/>
        <v>74871.649589999899</v>
      </c>
      <c r="P13" s="89"/>
      <c r="Q13" s="693"/>
    </row>
    <row r="14" spans="2:17" s="37" customFormat="1" ht="20.100000000000001" customHeight="1">
      <c r="B14" s="642">
        <v>7</v>
      </c>
      <c r="C14" s="277" t="s">
        <v>353</v>
      </c>
      <c r="D14" s="278">
        <v>0</v>
      </c>
      <c r="E14" s="278">
        <v>0</v>
      </c>
      <c r="F14" s="278">
        <v>0</v>
      </c>
      <c r="G14" s="278">
        <v>0</v>
      </c>
      <c r="H14" s="278">
        <v>0</v>
      </c>
      <c r="I14" s="278">
        <v>0</v>
      </c>
      <c r="J14" s="278">
        <v>0</v>
      </c>
      <c r="K14" s="278">
        <v>0</v>
      </c>
      <c r="L14" s="278">
        <v>9666.76836</v>
      </c>
      <c r="M14" s="278">
        <v>0</v>
      </c>
      <c r="N14" s="278">
        <v>0</v>
      </c>
      <c r="O14" s="278">
        <f t="shared" si="0"/>
        <v>9666.76836</v>
      </c>
      <c r="P14" s="89"/>
      <c r="Q14" s="693"/>
    </row>
    <row r="15" spans="2:17" s="37" customFormat="1" ht="20.100000000000001" customHeight="1">
      <c r="B15" s="642">
        <v>8</v>
      </c>
      <c r="C15" s="277" t="s">
        <v>569</v>
      </c>
      <c r="D15" s="278">
        <v>0</v>
      </c>
      <c r="E15" s="278">
        <v>0</v>
      </c>
      <c r="F15" s="278">
        <v>0</v>
      </c>
      <c r="G15" s="278">
        <v>0</v>
      </c>
      <c r="H15" s="278">
        <v>0</v>
      </c>
      <c r="I15" s="278">
        <v>0</v>
      </c>
      <c r="J15" s="278">
        <v>0</v>
      </c>
      <c r="K15" s="278">
        <v>0</v>
      </c>
      <c r="L15" s="278">
        <v>0</v>
      </c>
      <c r="M15" s="278">
        <v>0</v>
      </c>
      <c r="N15" s="278">
        <v>0</v>
      </c>
      <c r="O15" s="278">
        <f t="shared" si="0"/>
        <v>0</v>
      </c>
      <c r="P15" s="89"/>
      <c r="Q15" s="693"/>
    </row>
    <row r="16" spans="2:17" s="37" customFormat="1" ht="20.100000000000001" customHeight="1">
      <c r="B16" s="642">
        <v>9</v>
      </c>
      <c r="C16" s="277" t="s">
        <v>572</v>
      </c>
      <c r="D16" s="278">
        <v>0</v>
      </c>
      <c r="E16" s="278">
        <v>0</v>
      </c>
      <c r="F16" s="278">
        <v>0</v>
      </c>
      <c r="G16" s="278">
        <v>0</v>
      </c>
      <c r="H16" s="278">
        <v>0</v>
      </c>
      <c r="I16" s="278">
        <v>0</v>
      </c>
      <c r="J16" s="278">
        <v>0</v>
      </c>
      <c r="K16" s="278">
        <v>0</v>
      </c>
      <c r="L16" s="278">
        <v>0</v>
      </c>
      <c r="M16" s="278">
        <v>0</v>
      </c>
      <c r="N16" s="278">
        <v>0</v>
      </c>
      <c r="O16" s="278">
        <f t="shared" si="0"/>
        <v>0</v>
      </c>
      <c r="P16" s="701"/>
      <c r="Q16" s="693"/>
    </row>
    <row r="17" spans="2:17" s="37" customFormat="1" ht="20.100000000000001" customHeight="1">
      <c r="B17" s="644">
        <v>10</v>
      </c>
      <c r="C17" s="279" t="s">
        <v>574</v>
      </c>
      <c r="D17" s="702">
        <f>+D18-SUM(D8:D16)</f>
        <v>0</v>
      </c>
      <c r="E17" s="702">
        <f t="shared" ref="E17:N17" si="1">+E18-SUM(E8:E16)</f>
        <v>0</v>
      </c>
      <c r="F17" s="702">
        <f t="shared" si="1"/>
        <v>0</v>
      </c>
      <c r="G17" s="702">
        <f t="shared" si="1"/>
        <v>0</v>
      </c>
      <c r="H17" s="702">
        <f t="shared" si="1"/>
        <v>0</v>
      </c>
      <c r="I17" s="702">
        <f t="shared" si="1"/>
        <v>0</v>
      </c>
      <c r="J17" s="702">
        <f t="shared" si="1"/>
        <v>0</v>
      </c>
      <c r="K17" s="702">
        <f t="shared" si="1"/>
        <v>0</v>
      </c>
      <c r="L17" s="702">
        <f t="shared" si="1"/>
        <v>0</v>
      </c>
      <c r="M17" s="702">
        <f t="shared" si="1"/>
        <v>0</v>
      </c>
      <c r="N17" s="702">
        <f t="shared" si="1"/>
        <v>0</v>
      </c>
      <c r="O17" s="702">
        <f t="shared" si="0"/>
        <v>0</v>
      </c>
      <c r="P17" s="701"/>
      <c r="Q17" s="693"/>
    </row>
    <row r="18" spans="2:17" s="13" customFormat="1" ht="20.100000000000001" customHeight="1" thickBot="1">
      <c r="B18" s="657">
        <v>11</v>
      </c>
      <c r="C18" s="280" t="s">
        <v>227</v>
      </c>
      <c r="D18" s="281">
        <v>5580.8991900000001</v>
      </c>
      <c r="E18" s="281">
        <v>38794.696950000005</v>
      </c>
      <c r="F18" s="281">
        <v>0</v>
      </c>
      <c r="G18" s="281">
        <v>0</v>
      </c>
      <c r="H18" s="281">
        <v>0</v>
      </c>
      <c r="I18" s="281">
        <v>36076.952639999894</v>
      </c>
      <c r="J18" s="281">
        <v>0</v>
      </c>
      <c r="K18" s="281">
        <v>0</v>
      </c>
      <c r="L18" s="281">
        <v>9666.76836</v>
      </c>
      <c r="M18" s="281">
        <v>0</v>
      </c>
      <c r="N18" s="281">
        <v>0</v>
      </c>
      <c r="O18" s="281">
        <f t="shared" si="0"/>
        <v>90119.317139999897</v>
      </c>
      <c r="P18" s="703"/>
      <c r="Q18" s="693"/>
    </row>
    <row r="19" spans="2:17" s="13" customFormat="1" ht="12.75">
      <c r="B19" s="40"/>
      <c r="D19" s="86"/>
      <c r="E19" s="86"/>
      <c r="F19" s="86"/>
      <c r="G19" s="86"/>
      <c r="H19" s="86"/>
      <c r="I19" s="86"/>
      <c r="J19" s="86"/>
      <c r="K19" s="86"/>
      <c r="L19" s="86"/>
      <c r="M19" s="86"/>
      <c r="N19" s="86"/>
      <c r="O19" s="86"/>
      <c r="P19" s="86"/>
    </row>
    <row r="20" spans="2:17" s="13" customFormat="1" ht="12.75">
      <c r="B20" s="40"/>
    </row>
    <row r="21" spans="2:17" s="6" customFormat="1">
      <c r="B21" s="90"/>
    </row>
    <row r="22" spans="2:17" s="6" customFormat="1">
      <c r="B22" s="90"/>
    </row>
    <row r="23" spans="2:17" s="6" customFormat="1">
      <c r="B23" s="90"/>
    </row>
  </sheetData>
  <mergeCells count="2">
    <mergeCell ref="C5:C7"/>
    <mergeCell ref="D5:N5"/>
  </mergeCells>
  <pageMargins left="0.70866141732283472" right="0.70866141732283472" top="0.74803149606299213" bottom="0.74803149606299213" header="0.31496062992125984" footer="0.31496062992125984"/>
  <pageSetup paperSize="9" scale="67" orientation="landscape" r:id="rId1"/>
  <headerFooter>
    <oddHeader>&amp;CPT
Anexo XXV&amp;L&amp;"Calibri"&amp;10&amp;K000000Confidential&amp;1#</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8"/>
  <sheetViews>
    <sheetView showGridLines="0" zoomScaleNormal="100" zoomScalePageLayoutView="70" workbookViewId="0">
      <selection activeCell="D2" sqref="D2"/>
    </sheetView>
  </sheetViews>
  <sheetFormatPr defaultColWidth="9.140625" defaultRowHeight="14.25"/>
  <cols>
    <col min="1" max="1" width="4.7109375" style="8" customWidth="1"/>
    <col min="2" max="2" width="4" style="8" customWidth="1"/>
    <col min="3" max="3" width="26.42578125" style="8" customWidth="1"/>
    <col min="4" max="11" width="14.42578125" style="8" customWidth="1"/>
    <col min="12" max="12" width="5.42578125" style="8" customWidth="1"/>
    <col min="13" max="13" width="13.7109375" style="8" customWidth="1"/>
    <col min="14" max="16384" width="9.140625" style="8"/>
  </cols>
  <sheetData>
    <row r="1" spans="1:13" ht="20.25">
      <c r="A1" s="32"/>
      <c r="B1" s="138" t="s">
        <v>993</v>
      </c>
      <c r="C1" s="32"/>
      <c r="D1" s="32"/>
      <c r="E1" s="32"/>
      <c r="F1" s="32"/>
      <c r="G1" s="32"/>
      <c r="H1" s="32"/>
      <c r="I1" s="32"/>
      <c r="M1" s="42"/>
    </row>
    <row r="2" spans="1:13" ht="18.95" customHeight="1">
      <c r="B2" s="57" t="s">
        <v>815</v>
      </c>
      <c r="C2" s="82"/>
      <c r="D2" s="820"/>
      <c r="M2" s="13"/>
    </row>
    <row r="3" spans="1:13" s="46" customFormat="1"/>
    <row r="4" spans="1:13" s="13" customFormat="1" ht="20.100000000000001" customHeight="1">
      <c r="C4" s="633"/>
      <c r="D4" s="83" t="s">
        <v>4</v>
      </c>
      <c r="E4" s="83" t="s">
        <v>5</v>
      </c>
      <c r="F4" s="83" t="s">
        <v>6</v>
      </c>
      <c r="G4" s="83" t="s">
        <v>41</v>
      </c>
      <c r="H4" s="83" t="s">
        <v>42</v>
      </c>
      <c r="I4" s="83" t="s">
        <v>94</v>
      </c>
      <c r="J4" s="83" t="s">
        <v>95</v>
      </c>
      <c r="K4" s="83" t="s">
        <v>96</v>
      </c>
      <c r="L4" s="83"/>
    </row>
    <row r="5" spans="1:13" s="13" customFormat="1" ht="20.100000000000001" customHeight="1">
      <c r="A5" s="650"/>
      <c r="B5" s="650"/>
      <c r="C5" s="637"/>
      <c r="D5" s="848" t="s">
        <v>674</v>
      </c>
      <c r="E5" s="848"/>
      <c r="F5" s="848"/>
      <c r="G5" s="848"/>
      <c r="H5" s="848" t="s">
        <v>675</v>
      </c>
      <c r="I5" s="848"/>
      <c r="J5" s="848"/>
      <c r="K5" s="848"/>
      <c r="L5" s="647"/>
    </row>
    <row r="6" spans="1:13" s="13" customFormat="1" ht="27.95" customHeight="1">
      <c r="A6" s="650"/>
      <c r="B6" s="849"/>
      <c r="C6" s="849" t="s">
        <v>676</v>
      </c>
      <c r="D6" s="850" t="s">
        <v>677</v>
      </c>
      <c r="E6" s="850"/>
      <c r="F6" s="850" t="s">
        <v>678</v>
      </c>
      <c r="G6" s="850"/>
      <c r="H6" s="850" t="s">
        <v>677</v>
      </c>
      <c r="I6" s="850"/>
      <c r="J6" s="850" t="s">
        <v>678</v>
      </c>
      <c r="K6" s="850"/>
      <c r="L6" s="84"/>
    </row>
    <row r="7" spans="1:13" s="13" customFormat="1" ht="26.25" thickBot="1">
      <c r="A7" s="650"/>
      <c r="B7" s="849"/>
      <c r="C7" s="849"/>
      <c r="D7" s="206" t="s">
        <v>679</v>
      </c>
      <c r="E7" s="635" t="s">
        <v>680</v>
      </c>
      <c r="F7" s="206" t="s">
        <v>679</v>
      </c>
      <c r="G7" s="635" t="s">
        <v>680</v>
      </c>
      <c r="H7" s="206" t="s">
        <v>679</v>
      </c>
      <c r="I7" s="635" t="s">
        <v>680</v>
      </c>
      <c r="J7" s="206" t="s">
        <v>679</v>
      </c>
      <c r="K7" s="635" t="s">
        <v>680</v>
      </c>
      <c r="L7" s="84"/>
    </row>
    <row r="8" spans="1:13" s="37" customFormat="1" ht="20.100000000000001" customHeight="1">
      <c r="A8" s="284"/>
      <c r="B8" s="648">
        <v>1</v>
      </c>
      <c r="C8" s="648" t="s">
        <v>681</v>
      </c>
      <c r="D8" s="285">
        <v>0</v>
      </c>
      <c r="E8" s="285">
        <v>601084.28263783001</v>
      </c>
      <c r="F8" s="285">
        <v>0</v>
      </c>
      <c r="G8" s="285">
        <v>49156.707620099405</v>
      </c>
      <c r="H8" s="285">
        <v>0</v>
      </c>
      <c r="I8" s="285">
        <v>0</v>
      </c>
      <c r="J8" s="285">
        <v>0</v>
      </c>
      <c r="K8" s="285">
        <v>0</v>
      </c>
      <c r="L8" s="85"/>
    </row>
    <row r="9" spans="1:13" s="37" customFormat="1" ht="20.100000000000001" customHeight="1">
      <c r="A9" s="284"/>
      <c r="B9" s="649">
        <v>2</v>
      </c>
      <c r="C9" s="649" t="s">
        <v>682</v>
      </c>
      <c r="D9" s="286">
        <v>0</v>
      </c>
      <c r="E9" s="286">
        <v>0</v>
      </c>
      <c r="F9" s="286">
        <v>0</v>
      </c>
      <c r="G9" s="286">
        <v>0</v>
      </c>
      <c r="H9" s="286">
        <v>0</v>
      </c>
      <c r="I9" s="286">
        <v>0</v>
      </c>
      <c r="J9" s="286">
        <v>0</v>
      </c>
      <c r="K9" s="286">
        <v>0</v>
      </c>
      <c r="L9" s="85"/>
    </row>
    <row r="10" spans="1:13" s="37" customFormat="1" ht="20.100000000000001" customHeight="1">
      <c r="A10" s="284"/>
      <c r="B10" s="649">
        <v>3</v>
      </c>
      <c r="C10" s="649" t="s">
        <v>683</v>
      </c>
      <c r="D10" s="286">
        <v>0</v>
      </c>
      <c r="E10" s="286">
        <v>0</v>
      </c>
      <c r="F10" s="286">
        <v>0</v>
      </c>
      <c r="G10" s="286">
        <v>0</v>
      </c>
      <c r="H10" s="286">
        <v>0</v>
      </c>
      <c r="I10" s="286">
        <v>0</v>
      </c>
      <c r="J10" s="286">
        <v>0</v>
      </c>
      <c r="K10" s="286">
        <v>0</v>
      </c>
      <c r="L10" s="85"/>
    </row>
    <row r="11" spans="1:13" s="37" customFormat="1" ht="20.100000000000001" customHeight="1">
      <c r="A11" s="284"/>
      <c r="B11" s="649">
        <v>4</v>
      </c>
      <c r="C11" s="649" t="s">
        <v>684</v>
      </c>
      <c r="D11" s="286">
        <v>0</v>
      </c>
      <c r="E11" s="286">
        <v>0</v>
      </c>
      <c r="F11" s="286">
        <v>0</v>
      </c>
      <c r="G11" s="286">
        <v>0</v>
      </c>
      <c r="H11" s="286">
        <v>0</v>
      </c>
      <c r="I11" s="286">
        <v>0</v>
      </c>
      <c r="J11" s="286">
        <v>0</v>
      </c>
      <c r="K11" s="286">
        <v>0</v>
      </c>
      <c r="L11" s="85"/>
    </row>
    <row r="12" spans="1:13" s="37" customFormat="1" ht="20.100000000000001" customHeight="1">
      <c r="A12" s="284"/>
      <c r="B12" s="649">
        <v>5</v>
      </c>
      <c r="C12" s="649" t="s">
        <v>685</v>
      </c>
      <c r="D12" s="286">
        <v>0</v>
      </c>
      <c r="E12" s="286">
        <v>0</v>
      </c>
      <c r="F12" s="286">
        <v>0</v>
      </c>
      <c r="G12" s="286">
        <v>0</v>
      </c>
      <c r="H12" s="286">
        <v>0</v>
      </c>
      <c r="I12" s="286">
        <v>0</v>
      </c>
      <c r="J12" s="286">
        <v>0</v>
      </c>
      <c r="K12" s="286">
        <v>0</v>
      </c>
      <c r="L12" s="85"/>
    </row>
    <row r="13" spans="1:13" s="37" customFormat="1" ht="20.100000000000001" customHeight="1">
      <c r="A13" s="284"/>
      <c r="B13" s="649">
        <v>6</v>
      </c>
      <c r="C13" s="649" t="s">
        <v>686</v>
      </c>
      <c r="D13" s="286">
        <v>0</v>
      </c>
      <c r="E13" s="286">
        <v>0</v>
      </c>
      <c r="F13" s="286">
        <v>0</v>
      </c>
      <c r="G13" s="286">
        <v>0</v>
      </c>
      <c r="H13" s="286">
        <v>0</v>
      </c>
      <c r="I13" s="286">
        <v>0</v>
      </c>
      <c r="J13" s="286">
        <v>0</v>
      </c>
      <c r="K13" s="286">
        <v>0</v>
      </c>
      <c r="L13" s="85"/>
    </row>
    <row r="14" spans="1:13" s="37" customFormat="1" ht="20.100000000000001" customHeight="1">
      <c r="A14" s="284"/>
      <c r="B14" s="649">
        <v>7</v>
      </c>
      <c r="C14" s="649" t="s">
        <v>97</v>
      </c>
      <c r="D14" s="286">
        <v>0</v>
      </c>
      <c r="E14" s="286">
        <v>0</v>
      </c>
      <c r="F14" s="286">
        <v>0</v>
      </c>
      <c r="G14" s="286">
        <v>0</v>
      </c>
      <c r="H14" s="286">
        <v>0</v>
      </c>
      <c r="I14" s="286">
        <v>0</v>
      </c>
      <c r="J14" s="286">
        <v>0</v>
      </c>
      <c r="K14" s="286">
        <v>0</v>
      </c>
      <c r="L14" s="85"/>
    </row>
    <row r="15" spans="1:13" s="37" customFormat="1" ht="20.100000000000001" customHeight="1" thickBot="1">
      <c r="A15" s="284"/>
      <c r="B15" s="288">
        <v>8</v>
      </c>
      <c r="C15" s="288" t="s">
        <v>687</v>
      </c>
      <c r="D15" s="289">
        <v>0</v>
      </c>
      <c r="E15" s="289">
        <v>0</v>
      </c>
      <c r="F15" s="289">
        <v>0</v>
      </c>
      <c r="G15" s="289">
        <v>0</v>
      </c>
      <c r="H15" s="289">
        <v>0</v>
      </c>
      <c r="I15" s="289">
        <v>0</v>
      </c>
      <c r="J15" s="289">
        <v>0</v>
      </c>
      <c r="K15" s="289">
        <v>0</v>
      </c>
      <c r="L15" s="85"/>
    </row>
    <row r="16" spans="1:13" s="37" customFormat="1" ht="20.100000000000001" customHeight="1">
      <c r="A16" s="284"/>
      <c r="B16" s="290">
        <v>9</v>
      </c>
      <c r="C16" s="290" t="s">
        <v>40</v>
      </c>
      <c r="D16" s="291">
        <f>+SUM(D8:D15)</f>
        <v>0</v>
      </c>
      <c r="E16" s="291">
        <f t="shared" ref="E16:K16" si="0">+SUM(E8:E15)</f>
        <v>601084.28263783001</v>
      </c>
      <c r="F16" s="291">
        <f t="shared" si="0"/>
        <v>0</v>
      </c>
      <c r="G16" s="291">
        <f t="shared" si="0"/>
        <v>49156.707620099405</v>
      </c>
      <c r="H16" s="291">
        <f t="shared" si="0"/>
        <v>0</v>
      </c>
      <c r="I16" s="291">
        <f t="shared" si="0"/>
        <v>0</v>
      </c>
      <c r="J16" s="291">
        <f t="shared" si="0"/>
        <v>0</v>
      </c>
      <c r="K16" s="291">
        <f t="shared" si="0"/>
        <v>0</v>
      </c>
      <c r="L16" s="85"/>
    </row>
    <row r="17" spans="3:12" s="38" customFormat="1" ht="20.100000000000001" customHeight="1">
      <c r="C17" s="13"/>
      <c r="D17" s="86"/>
      <c r="E17" s="86"/>
      <c r="F17" s="86"/>
      <c r="G17" s="86"/>
      <c r="H17" s="86"/>
      <c r="I17" s="86"/>
      <c r="J17" s="86"/>
      <c r="K17" s="86"/>
      <c r="L17" s="86"/>
    </row>
    <row r="18" spans="3:12" s="46" customFormat="1"/>
  </sheetData>
  <mergeCells count="8">
    <mergeCell ref="B6:B7"/>
    <mergeCell ref="D5:G5"/>
    <mergeCell ref="H5:K5"/>
    <mergeCell ref="C6:C7"/>
    <mergeCell ref="D6:E6"/>
    <mergeCell ref="F6:G6"/>
    <mergeCell ref="H6:I6"/>
    <mergeCell ref="J6:K6"/>
  </mergeCells>
  <pageMargins left="0.70866141732283472" right="0.70866141732283472" top="0.74803149606299213" bottom="0.74803149606299213" header="0.31496062992125984" footer="0.31496062992125984"/>
  <pageSetup paperSize="9" scale="90" fitToWidth="0" fitToHeight="0" orientation="landscape" r:id="rId1"/>
  <headerFooter>
    <oddHeader>&amp;CPT
Anexo XXV&amp;L&amp;"Calibri"&amp;10&amp;K000000Confidential&amp;1#</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F25"/>
  <sheetViews>
    <sheetView showGridLines="0" zoomScaleNormal="100" zoomScalePageLayoutView="60" workbookViewId="0">
      <selection activeCell="F1" sqref="F1"/>
    </sheetView>
  </sheetViews>
  <sheetFormatPr defaultColWidth="9.140625" defaultRowHeight="14.25"/>
  <cols>
    <col min="1" max="1" width="4.7109375" style="57" customWidth="1"/>
    <col min="2" max="2" width="9.140625" style="57"/>
    <col min="3" max="3" width="95.28515625" style="57" customWidth="1"/>
    <col min="4" max="4" width="16.28515625" style="57" customWidth="1"/>
    <col min="5" max="5" width="18.7109375" style="57" customWidth="1"/>
    <col min="6" max="6" width="14.28515625" style="57" customWidth="1"/>
    <col min="7" max="16384" width="9.140625" style="57"/>
  </cols>
  <sheetData>
    <row r="1" spans="2:6" ht="18">
      <c r="B1" s="138" t="s">
        <v>648</v>
      </c>
      <c r="F1" s="820"/>
    </row>
    <row r="2" spans="2:6">
      <c r="B2" s="57" t="s">
        <v>815</v>
      </c>
    </row>
    <row r="3" spans="2:6" s="79" customFormat="1" ht="20.100000000000001" customHeight="1">
      <c r="B3" s="635"/>
      <c r="C3" s="634"/>
      <c r="D3" s="635" t="s">
        <v>4</v>
      </c>
      <c r="E3" s="635" t="s">
        <v>5</v>
      </c>
    </row>
    <row r="4" spans="2:6" s="79" customFormat="1" ht="27.95" customHeight="1" thickBot="1">
      <c r="B4" s="635"/>
      <c r="C4" s="634"/>
      <c r="D4" s="657" t="s">
        <v>688</v>
      </c>
      <c r="E4" s="657" t="s">
        <v>654</v>
      </c>
    </row>
    <row r="5" spans="2:6" s="79" customFormat="1" ht="20.100000000000001" customHeight="1">
      <c r="B5" s="292">
        <v>1</v>
      </c>
      <c r="C5" s="215" t="s">
        <v>689</v>
      </c>
      <c r="D5" s="293"/>
      <c r="E5" s="294">
        <v>775.89393900000005</v>
      </c>
    </row>
    <row r="6" spans="2:6" s="79" customFormat="1" ht="20.100000000000001" customHeight="1">
      <c r="B6" s="642">
        <v>2</v>
      </c>
      <c r="C6" s="649" t="s">
        <v>690</v>
      </c>
      <c r="D6" s="295">
        <v>38794.696950000005</v>
      </c>
      <c r="E6" s="295">
        <v>775.89393900000005</v>
      </c>
    </row>
    <row r="7" spans="2:6" s="79" customFormat="1" ht="20.100000000000001" customHeight="1">
      <c r="B7" s="642">
        <v>3</v>
      </c>
      <c r="C7" s="216" t="s">
        <v>691</v>
      </c>
      <c r="D7" s="295">
        <v>0</v>
      </c>
      <c r="E7" s="295">
        <v>0</v>
      </c>
    </row>
    <row r="8" spans="2:6" s="79" customFormat="1" ht="20.100000000000001" customHeight="1">
      <c r="B8" s="642">
        <v>4</v>
      </c>
      <c r="C8" s="216" t="s">
        <v>692</v>
      </c>
      <c r="D8" s="295">
        <v>38794.696950000005</v>
      </c>
      <c r="E8" s="295">
        <v>775.89393900000005</v>
      </c>
    </row>
    <row r="9" spans="2:6" s="79" customFormat="1" ht="20.100000000000001" customHeight="1">
      <c r="B9" s="642">
        <v>5</v>
      </c>
      <c r="C9" s="216" t="s">
        <v>693</v>
      </c>
      <c r="D9" s="295">
        <v>0</v>
      </c>
      <c r="E9" s="295">
        <v>0</v>
      </c>
    </row>
    <row r="10" spans="2:6" s="79" customFormat="1" ht="20.100000000000001" customHeight="1">
      <c r="B10" s="642">
        <v>6</v>
      </c>
      <c r="C10" s="216" t="s">
        <v>694</v>
      </c>
      <c r="D10" s="295">
        <v>0</v>
      </c>
      <c r="E10" s="295">
        <v>0</v>
      </c>
    </row>
    <row r="11" spans="2:6" s="79" customFormat="1" ht="20.100000000000001" customHeight="1">
      <c r="B11" s="642">
        <v>7</v>
      </c>
      <c r="C11" s="649" t="s">
        <v>695</v>
      </c>
      <c r="D11" s="295">
        <v>0</v>
      </c>
      <c r="E11" s="704"/>
    </row>
    <row r="12" spans="2:6" s="79" customFormat="1" ht="20.100000000000001" customHeight="1">
      <c r="B12" s="642">
        <v>8</v>
      </c>
      <c r="C12" s="649" t="s">
        <v>696</v>
      </c>
      <c r="D12" s="295">
        <v>0</v>
      </c>
      <c r="E12" s="295">
        <v>0</v>
      </c>
    </row>
    <row r="13" spans="2:6" s="79" customFormat="1" ht="20.100000000000001" customHeight="1">
      <c r="B13" s="642">
        <v>9</v>
      </c>
      <c r="C13" s="649" t="s">
        <v>697</v>
      </c>
      <c r="D13" s="295">
        <v>0</v>
      </c>
      <c r="E13" s="295">
        <v>0</v>
      </c>
    </row>
    <row r="14" spans="2:6" s="79" customFormat="1" ht="20.100000000000001" customHeight="1">
      <c r="B14" s="644">
        <v>10</v>
      </c>
      <c r="C14" s="287" t="s">
        <v>698</v>
      </c>
      <c r="D14" s="296">
        <v>0</v>
      </c>
      <c r="E14" s="296">
        <v>0</v>
      </c>
    </row>
    <row r="15" spans="2:6" s="79" customFormat="1" ht="20.100000000000001" customHeight="1">
      <c r="B15" s="635">
        <v>11</v>
      </c>
      <c r="C15" s="297" t="s">
        <v>699</v>
      </c>
      <c r="D15" s="298"/>
      <c r="E15" s="705">
        <v>0</v>
      </c>
    </row>
    <row r="16" spans="2:6" s="79" customFormat="1" ht="20.100000000000001" customHeight="1">
      <c r="B16" s="299">
        <v>12</v>
      </c>
      <c r="C16" s="300" t="s">
        <v>700</v>
      </c>
      <c r="D16" s="301">
        <v>0</v>
      </c>
      <c r="E16" s="706">
        <v>0</v>
      </c>
    </row>
    <row r="17" spans="2:5" s="79" customFormat="1" ht="20.100000000000001" customHeight="1">
      <c r="B17" s="642">
        <v>13</v>
      </c>
      <c r="C17" s="216" t="s">
        <v>691</v>
      </c>
      <c r="D17" s="277">
        <v>0</v>
      </c>
      <c r="E17" s="295">
        <v>0</v>
      </c>
    </row>
    <row r="18" spans="2:5" s="79" customFormat="1" ht="20.100000000000001" customHeight="1">
      <c r="B18" s="642">
        <v>14</v>
      </c>
      <c r="C18" s="216" t="s">
        <v>692</v>
      </c>
      <c r="D18" s="277">
        <v>0</v>
      </c>
      <c r="E18" s="295">
        <v>0</v>
      </c>
    </row>
    <row r="19" spans="2:5" s="79" customFormat="1" ht="20.100000000000001" customHeight="1">
      <c r="B19" s="642">
        <v>15</v>
      </c>
      <c r="C19" s="216" t="s">
        <v>693</v>
      </c>
      <c r="D19" s="277">
        <v>0</v>
      </c>
      <c r="E19" s="295">
        <v>0</v>
      </c>
    </row>
    <row r="20" spans="2:5" s="79" customFormat="1" ht="20.100000000000001" customHeight="1">
      <c r="B20" s="642">
        <v>16</v>
      </c>
      <c r="C20" s="216" t="s">
        <v>694</v>
      </c>
      <c r="D20" s="277">
        <v>0</v>
      </c>
      <c r="E20" s="295">
        <v>0</v>
      </c>
    </row>
    <row r="21" spans="2:5" s="79" customFormat="1" ht="20.100000000000001" customHeight="1">
      <c r="B21" s="642">
        <v>17</v>
      </c>
      <c r="C21" s="649" t="s">
        <v>695</v>
      </c>
      <c r="D21" s="277">
        <v>0</v>
      </c>
      <c r="E21" s="704"/>
    </row>
    <row r="22" spans="2:5" s="79" customFormat="1" ht="20.100000000000001" customHeight="1">
      <c r="B22" s="642">
        <v>18</v>
      </c>
      <c r="C22" s="649" t="s">
        <v>696</v>
      </c>
      <c r="D22" s="277">
        <v>0</v>
      </c>
      <c r="E22" s="295">
        <v>0</v>
      </c>
    </row>
    <row r="23" spans="2:5" s="79" customFormat="1" ht="20.100000000000001" customHeight="1">
      <c r="B23" s="642">
        <v>19</v>
      </c>
      <c r="C23" s="649" t="s">
        <v>697</v>
      </c>
      <c r="D23" s="277">
        <v>0</v>
      </c>
      <c r="E23" s="295">
        <v>0</v>
      </c>
    </row>
    <row r="24" spans="2:5" s="79" customFormat="1" ht="20.100000000000001" customHeight="1" thickBot="1">
      <c r="B24" s="302">
        <v>20</v>
      </c>
      <c r="C24" s="303" t="s">
        <v>698</v>
      </c>
      <c r="D24" s="304">
        <v>0</v>
      </c>
      <c r="E24" s="707">
        <v>0</v>
      </c>
    </row>
    <row r="25" spans="2:5">
      <c r="B25" s="6"/>
      <c r="C25" s="6"/>
      <c r="D25" s="6"/>
      <c r="E25" s="6"/>
    </row>
  </sheetData>
  <pageMargins left="0.70866141732283472" right="0.70866141732283472" top="0.74803149606299213" bottom="0.74803149606299213" header="0.31496062992125984" footer="0.31496062992125984"/>
  <pageSetup paperSize="9" scale="90" orientation="landscape" r:id="rId1"/>
  <headerFooter>
    <oddHeader>&amp;CPT 
Anexo XXV&amp;L&amp;"Calibri"&amp;10&amp;K000000Confidential&amp;1#</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32"/>
  <sheetViews>
    <sheetView showGridLines="0" zoomScaleNormal="100" zoomScalePageLayoutView="70" workbookViewId="0">
      <selection activeCell="C2" sqref="C2"/>
    </sheetView>
  </sheetViews>
  <sheetFormatPr defaultColWidth="8.7109375" defaultRowHeight="14.25"/>
  <cols>
    <col min="1" max="1" width="2.28515625" style="8" customWidth="1"/>
    <col min="2" max="2" width="5.85546875" style="8" customWidth="1"/>
    <col min="3" max="3" width="48.5703125" style="8" customWidth="1"/>
    <col min="4" max="18" width="12.28515625" style="8" customWidth="1"/>
    <col min="19" max="19" width="8.7109375" style="8"/>
    <col min="20" max="20" width="14.85546875" style="8" bestFit="1" customWidth="1"/>
    <col min="21" max="21" width="8.7109375" style="8" customWidth="1"/>
    <col min="22" max="16384" width="8.7109375" style="8"/>
  </cols>
  <sheetData>
    <row r="1" spans="1:18" ht="18">
      <c r="B1" s="138" t="s">
        <v>442</v>
      </c>
    </row>
    <row r="2" spans="1:18" s="57" customFormat="1" ht="20.25" customHeight="1">
      <c r="A2" s="8"/>
      <c r="B2" s="57" t="s">
        <v>815</v>
      </c>
      <c r="C2" s="778"/>
      <c r="D2" s="778"/>
      <c r="E2" s="778"/>
      <c r="F2" s="778"/>
      <c r="G2" s="778"/>
      <c r="H2" s="778"/>
      <c r="I2" s="778"/>
      <c r="J2" s="778"/>
      <c r="K2" s="778"/>
      <c r="L2" s="778"/>
      <c r="M2" s="778"/>
      <c r="N2" s="778"/>
      <c r="O2" s="778"/>
      <c r="P2" s="821"/>
      <c r="Q2" s="778"/>
      <c r="R2" s="778"/>
    </row>
    <row r="3" spans="1:18" s="79" customFormat="1" ht="12.75">
      <c r="A3" s="23"/>
      <c r="B3" s="780"/>
    </row>
    <row r="4" spans="1:18" s="79" customFormat="1" ht="12.75">
      <c r="A4" s="30"/>
      <c r="B4" s="282"/>
      <c r="C4" s="282"/>
      <c r="D4" s="305" t="s">
        <v>4</v>
      </c>
      <c r="E4" s="305" t="s">
        <v>5</v>
      </c>
      <c r="F4" s="305" t="s">
        <v>6</v>
      </c>
      <c r="G4" s="305" t="s">
        <v>41</v>
      </c>
      <c r="H4" s="305" t="s">
        <v>42</v>
      </c>
      <c r="I4" s="305" t="s">
        <v>94</v>
      </c>
      <c r="J4" s="305" t="s">
        <v>95</v>
      </c>
      <c r="K4" s="305" t="s">
        <v>96</v>
      </c>
      <c r="L4" s="305" t="s">
        <v>219</v>
      </c>
      <c r="M4" s="305" t="s">
        <v>220</v>
      </c>
      <c r="N4" s="305" t="s">
        <v>221</v>
      </c>
      <c r="O4" s="305" t="s">
        <v>222</v>
      </c>
      <c r="P4" s="305" t="s">
        <v>223</v>
      </c>
      <c r="Q4" s="305" t="s">
        <v>443</v>
      </c>
      <c r="R4" s="305" t="s">
        <v>444</v>
      </c>
    </row>
    <row r="5" spans="1:18" s="79" customFormat="1" ht="34.15" customHeight="1">
      <c r="A5" s="30"/>
      <c r="B5" s="282"/>
      <c r="C5" s="282"/>
      <c r="D5" s="851" t="s">
        <v>445</v>
      </c>
      <c r="E5" s="850"/>
      <c r="F5" s="850"/>
      <c r="G5" s="850"/>
      <c r="H5" s="850"/>
      <c r="I5" s="850"/>
      <c r="J5" s="851" t="s">
        <v>446</v>
      </c>
      <c r="K5" s="850"/>
      <c r="L5" s="850"/>
      <c r="M5" s="850"/>
      <c r="N5" s="850"/>
      <c r="O5" s="852"/>
      <c r="P5" s="853" t="s">
        <v>447</v>
      </c>
      <c r="Q5" s="850" t="s">
        <v>448</v>
      </c>
      <c r="R5" s="850"/>
    </row>
    <row r="6" spans="1:18" s="79" customFormat="1" ht="58.15" customHeight="1">
      <c r="A6" s="30"/>
      <c r="B6" s="282"/>
      <c r="C6" s="282"/>
      <c r="D6" s="851" t="s">
        <v>449</v>
      </c>
      <c r="E6" s="850"/>
      <c r="F6" s="850"/>
      <c r="G6" s="851" t="s">
        <v>450</v>
      </c>
      <c r="H6" s="850"/>
      <c r="I6" s="850"/>
      <c r="J6" s="851" t="s">
        <v>451</v>
      </c>
      <c r="K6" s="850"/>
      <c r="L6" s="850"/>
      <c r="M6" s="851" t="s">
        <v>452</v>
      </c>
      <c r="N6" s="850"/>
      <c r="O6" s="850"/>
      <c r="P6" s="854"/>
      <c r="Q6" s="855" t="s">
        <v>453</v>
      </c>
      <c r="R6" s="855" t="s">
        <v>454</v>
      </c>
    </row>
    <row r="7" spans="1:18" s="79" customFormat="1" ht="25.5" customHeight="1" thickBot="1">
      <c r="A7" s="30"/>
      <c r="B7" s="282"/>
      <c r="C7" s="282"/>
      <c r="D7" s="788"/>
      <c r="E7" s="766" t="s">
        <v>455</v>
      </c>
      <c r="F7" s="766" t="s">
        <v>456</v>
      </c>
      <c r="G7" s="788"/>
      <c r="H7" s="766" t="s">
        <v>456</v>
      </c>
      <c r="I7" s="766" t="s">
        <v>457</v>
      </c>
      <c r="J7" s="788"/>
      <c r="K7" s="766" t="s">
        <v>455</v>
      </c>
      <c r="L7" s="766" t="s">
        <v>456</v>
      </c>
      <c r="M7" s="788"/>
      <c r="N7" s="766" t="s">
        <v>456</v>
      </c>
      <c r="O7" s="766" t="s">
        <v>457</v>
      </c>
      <c r="P7" s="789"/>
      <c r="Q7" s="856"/>
      <c r="R7" s="856"/>
    </row>
    <row r="8" spans="1:18" s="128" customFormat="1" ht="20.25" customHeight="1">
      <c r="A8" s="52"/>
      <c r="B8" s="306" t="s">
        <v>458</v>
      </c>
      <c r="C8" s="307" t="s">
        <v>459</v>
      </c>
      <c r="D8" s="790">
        <f>+E8+F8</f>
        <v>7750634</v>
      </c>
      <c r="E8" s="308">
        <v>7750634</v>
      </c>
      <c r="F8" s="308">
        <v>0</v>
      </c>
      <c r="G8" s="791">
        <f>+I8</f>
        <v>0</v>
      </c>
      <c r="H8" s="309"/>
      <c r="I8" s="308">
        <v>0</v>
      </c>
      <c r="J8" s="791">
        <f>+K8+L8</f>
        <v>0</v>
      </c>
      <c r="K8" s="309">
        <v>0</v>
      </c>
      <c r="L8" s="309">
        <v>0</v>
      </c>
      <c r="M8" s="791">
        <f>+O8</f>
        <v>0</v>
      </c>
      <c r="N8" s="309"/>
      <c r="O8" s="309">
        <v>0</v>
      </c>
      <c r="P8" s="822"/>
      <c r="Q8" s="309"/>
      <c r="R8" s="309"/>
    </row>
    <row r="9" spans="1:18" s="128" customFormat="1" ht="20.25" customHeight="1">
      <c r="A9" s="52"/>
      <c r="B9" s="310" t="s">
        <v>239</v>
      </c>
      <c r="C9" s="311" t="s">
        <v>460</v>
      </c>
      <c r="D9" s="792">
        <f t="shared" ref="D9:O9" si="0">+SUM(D10:D14)+D16</f>
        <v>37982988</v>
      </c>
      <c r="E9" s="312">
        <f t="shared" si="0"/>
        <v>33116546</v>
      </c>
      <c r="F9" s="312">
        <f t="shared" si="0"/>
        <v>4866442</v>
      </c>
      <c r="G9" s="792">
        <f t="shared" si="0"/>
        <v>1106308</v>
      </c>
      <c r="H9" s="312">
        <f t="shared" si="0"/>
        <v>0</v>
      </c>
      <c r="I9" s="312">
        <f t="shared" si="0"/>
        <v>1106308</v>
      </c>
      <c r="J9" s="792">
        <f t="shared" si="0"/>
        <v>-332418</v>
      </c>
      <c r="K9" s="312">
        <f t="shared" si="0"/>
        <v>-58305</v>
      </c>
      <c r="L9" s="312">
        <f t="shared" si="0"/>
        <v>-274113</v>
      </c>
      <c r="M9" s="792">
        <f t="shared" si="0"/>
        <v>-645359</v>
      </c>
      <c r="N9" s="312">
        <f t="shared" si="0"/>
        <v>0</v>
      </c>
      <c r="O9" s="312">
        <f t="shared" si="0"/>
        <v>-645359</v>
      </c>
      <c r="P9" s="823">
        <f>+SUM(P10:P14)+P16</f>
        <v>113757</v>
      </c>
      <c r="Q9" s="312">
        <f>+SUM(Q10:Q14)+Q16</f>
        <v>29189751</v>
      </c>
      <c r="R9" s="312">
        <f>+SUM(R10:R14)+R16</f>
        <v>374917</v>
      </c>
    </row>
    <row r="10" spans="1:18" s="128" customFormat="1" ht="20.25" customHeight="1">
      <c r="A10" s="52"/>
      <c r="B10" s="313" t="s">
        <v>241</v>
      </c>
      <c r="C10" s="321" t="s">
        <v>461</v>
      </c>
      <c r="D10" s="792">
        <f t="shared" ref="D10:D15" si="1">+E10+F10</f>
        <v>0</v>
      </c>
      <c r="E10" s="312">
        <v>0</v>
      </c>
      <c r="F10" s="312">
        <v>0</v>
      </c>
      <c r="G10" s="792">
        <f t="shared" ref="G10:G15" si="2">+I10</f>
        <v>0</v>
      </c>
      <c r="H10" s="312"/>
      <c r="I10" s="312">
        <v>0</v>
      </c>
      <c r="J10" s="792">
        <f t="shared" ref="J10:J15" si="3">+K10+L10</f>
        <v>0</v>
      </c>
      <c r="K10" s="312">
        <v>0</v>
      </c>
      <c r="L10" s="312">
        <v>0</v>
      </c>
      <c r="M10" s="792">
        <f t="shared" ref="M10:M15" si="4">+O10</f>
        <v>0</v>
      </c>
      <c r="N10" s="312"/>
      <c r="O10" s="312">
        <v>0</v>
      </c>
      <c r="P10" s="823">
        <v>0</v>
      </c>
      <c r="Q10" s="312">
        <v>0</v>
      </c>
      <c r="R10" s="312">
        <v>0</v>
      </c>
    </row>
    <row r="11" spans="1:18" s="128" customFormat="1" ht="20.25" customHeight="1">
      <c r="A11" s="52"/>
      <c r="B11" s="313" t="s">
        <v>462</v>
      </c>
      <c r="C11" s="321" t="s">
        <v>463</v>
      </c>
      <c r="D11" s="792">
        <f t="shared" si="1"/>
        <v>3469872</v>
      </c>
      <c r="E11" s="312">
        <v>3447049</v>
      </c>
      <c r="F11" s="312">
        <v>22823</v>
      </c>
      <c r="G11" s="792">
        <f t="shared" si="2"/>
        <v>3077</v>
      </c>
      <c r="H11" s="312"/>
      <c r="I11" s="312">
        <v>3077</v>
      </c>
      <c r="J11" s="792">
        <f t="shared" si="3"/>
        <v>-6557</v>
      </c>
      <c r="K11" s="312">
        <v>-6470</v>
      </c>
      <c r="L11" s="312">
        <v>-87</v>
      </c>
      <c r="M11" s="792">
        <f t="shared" si="4"/>
        <v>-2991</v>
      </c>
      <c r="N11" s="312"/>
      <c r="O11" s="312">
        <v>-2991</v>
      </c>
      <c r="P11" s="823">
        <v>0</v>
      </c>
      <c r="Q11" s="312">
        <v>74087</v>
      </c>
      <c r="R11" s="312">
        <v>16</v>
      </c>
    </row>
    <row r="12" spans="1:18" s="128" customFormat="1" ht="20.25" customHeight="1">
      <c r="A12" s="52"/>
      <c r="B12" s="313" t="s">
        <v>464</v>
      </c>
      <c r="C12" s="321" t="s">
        <v>465</v>
      </c>
      <c r="D12" s="792">
        <f t="shared" si="1"/>
        <v>281100</v>
      </c>
      <c r="E12" s="312">
        <v>280907</v>
      </c>
      <c r="F12" s="312">
        <v>193</v>
      </c>
      <c r="G12" s="792">
        <f t="shared" si="2"/>
        <v>215</v>
      </c>
      <c r="H12" s="312"/>
      <c r="I12" s="312">
        <v>215</v>
      </c>
      <c r="J12" s="792">
        <f t="shared" si="3"/>
        <v>-6</v>
      </c>
      <c r="K12" s="312">
        <v>0</v>
      </c>
      <c r="L12" s="312">
        <v>-6</v>
      </c>
      <c r="M12" s="792">
        <f t="shared" si="4"/>
        <v>-93</v>
      </c>
      <c r="N12" s="312"/>
      <c r="O12" s="312">
        <v>-93</v>
      </c>
      <c r="P12" s="823">
        <v>0</v>
      </c>
      <c r="Q12" s="312">
        <v>927</v>
      </c>
      <c r="R12" s="312">
        <v>121</v>
      </c>
    </row>
    <row r="13" spans="1:18" s="128" customFormat="1" ht="20.25" customHeight="1">
      <c r="A13" s="52"/>
      <c r="B13" s="313" t="s">
        <v>466</v>
      </c>
      <c r="C13" s="321" t="s">
        <v>467</v>
      </c>
      <c r="D13" s="792">
        <f t="shared" si="1"/>
        <v>306418</v>
      </c>
      <c r="E13" s="312">
        <v>304158</v>
      </c>
      <c r="F13" s="312">
        <v>2260</v>
      </c>
      <c r="G13" s="792">
        <f t="shared" si="2"/>
        <v>540</v>
      </c>
      <c r="H13" s="312"/>
      <c r="I13" s="312">
        <v>540</v>
      </c>
      <c r="J13" s="792">
        <f t="shared" si="3"/>
        <v>-358</v>
      </c>
      <c r="K13" s="312">
        <v>-141</v>
      </c>
      <c r="L13" s="312">
        <v>-217</v>
      </c>
      <c r="M13" s="792">
        <f t="shared" si="4"/>
        <v>-413</v>
      </c>
      <c r="N13" s="312"/>
      <c r="O13" s="312">
        <v>-413</v>
      </c>
      <c r="P13" s="823">
        <v>16</v>
      </c>
      <c r="Q13" s="312">
        <v>94968</v>
      </c>
      <c r="R13" s="312">
        <v>91</v>
      </c>
    </row>
    <row r="14" spans="1:18" s="128" customFormat="1" ht="20.25" customHeight="1">
      <c r="A14" s="52"/>
      <c r="B14" s="313" t="s">
        <v>468</v>
      </c>
      <c r="C14" s="321" t="s">
        <v>469</v>
      </c>
      <c r="D14" s="792">
        <f t="shared" si="1"/>
        <v>9404820</v>
      </c>
      <c r="E14" s="312">
        <v>7169331</v>
      </c>
      <c r="F14" s="312">
        <v>2235489</v>
      </c>
      <c r="G14" s="792">
        <f t="shared" si="2"/>
        <v>695562</v>
      </c>
      <c r="H14" s="312"/>
      <c r="I14" s="312">
        <v>695562</v>
      </c>
      <c r="J14" s="792">
        <f t="shared" si="3"/>
        <v>-169649</v>
      </c>
      <c r="K14" s="312">
        <v>-32207</v>
      </c>
      <c r="L14" s="312">
        <v>-137442</v>
      </c>
      <c r="M14" s="792">
        <f t="shared" si="4"/>
        <v>-416110</v>
      </c>
      <c r="N14" s="312"/>
      <c r="O14" s="312">
        <v>-416110</v>
      </c>
      <c r="P14" s="823">
        <v>92782</v>
      </c>
      <c r="Q14" s="312">
        <v>6381493</v>
      </c>
      <c r="R14" s="312">
        <v>247053</v>
      </c>
    </row>
    <row r="15" spans="1:18" s="128" customFormat="1" ht="20.25" customHeight="1">
      <c r="A15" s="52"/>
      <c r="B15" s="313" t="s">
        <v>470</v>
      </c>
      <c r="C15" s="321" t="s">
        <v>471</v>
      </c>
      <c r="D15" s="792">
        <f t="shared" si="1"/>
        <v>4947626</v>
      </c>
      <c r="E15" s="312">
        <v>3194762</v>
      </c>
      <c r="F15" s="312">
        <v>1752864</v>
      </c>
      <c r="G15" s="792">
        <f t="shared" si="2"/>
        <v>408148</v>
      </c>
      <c r="H15" s="312"/>
      <c r="I15" s="312">
        <v>408148</v>
      </c>
      <c r="J15" s="792">
        <f t="shared" si="3"/>
        <v>-131348</v>
      </c>
      <c r="K15" s="312">
        <v>-19694</v>
      </c>
      <c r="L15" s="312">
        <v>-111654</v>
      </c>
      <c r="M15" s="792">
        <f t="shared" si="4"/>
        <v>-269973</v>
      </c>
      <c r="N15" s="312"/>
      <c r="O15" s="312">
        <v>-269973</v>
      </c>
      <c r="P15" s="823">
        <v>72159</v>
      </c>
      <c r="Q15" s="312">
        <v>3862275</v>
      </c>
      <c r="R15" s="312">
        <v>117263</v>
      </c>
    </row>
    <row r="16" spans="1:18" s="128" customFormat="1" ht="20.25" customHeight="1">
      <c r="A16" s="52"/>
      <c r="B16" s="313" t="s">
        <v>472</v>
      </c>
      <c r="C16" s="321" t="s">
        <v>473</v>
      </c>
      <c r="D16" s="792">
        <f>+E16+F16</f>
        <v>24520778</v>
      </c>
      <c r="E16" s="312">
        <v>21915101</v>
      </c>
      <c r="F16" s="312">
        <v>2605677</v>
      </c>
      <c r="G16" s="792">
        <f>+I16</f>
        <v>406914</v>
      </c>
      <c r="H16" s="312"/>
      <c r="I16" s="312">
        <v>406914</v>
      </c>
      <c r="J16" s="792">
        <f>+K16+L16</f>
        <v>-155848</v>
      </c>
      <c r="K16" s="312">
        <v>-19487</v>
      </c>
      <c r="L16" s="312">
        <v>-136361</v>
      </c>
      <c r="M16" s="792">
        <f>+O16</f>
        <v>-225752</v>
      </c>
      <c r="N16" s="312"/>
      <c r="O16" s="312">
        <v>-225752</v>
      </c>
      <c r="P16" s="823">
        <v>20959</v>
      </c>
      <c r="Q16" s="312">
        <v>22638276</v>
      </c>
      <c r="R16" s="312">
        <v>127636</v>
      </c>
    </row>
    <row r="17" spans="1:18" s="128" customFormat="1" ht="20.25" customHeight="1">
      <c r="A17" s="52"/>
      <c r="B17" s="310" t="s">
        <v>474</v>
      </c>
      <c r="C17" s="311" t="s">
        <v>475</v>
      </c>
      <c r="D17" s="793">
        <f t="shared" ref="D17:O17" si="5">+SUM(D18:D22)</f>
        <v>5413109</v>
      </c>
      <c r="E17" s="314">
        <f t="shared" si="5"/>
        <v>5404802</v>
      </c>
      <c r="F17" s="314">
        <f t="shared" si="5"/>
        <v>8307</v>
      </c>
      <c r="G17" s="793">
        <f t="shared" si="5"/>
        <v>0</v>
      </c>
      <c r="H17" s="314">
        <f t="shared" si="5"/>
        <v>0</v>
      </c>
      <c r="I17" s="314">
        <f t="shared" si="5"/>
        <v>0</v>
      </c>
      <c r="J17" s="793">
        <f t="shared" si="5"/>
        <v>-2511</v>
      </c>
      <c r="K17" s="314">
        <f t="shared" si="5"/>
        <v>-2493</v>
      </c>
      <c r="L17" s="314">
        <f t="shared" si="5"/>
        <v>-18</v>
      </c>
      <c r="M17" s="793">
        <f t="shared" si="5"/>
        <v>0</v>
      </c>
      <c r="N17" s="314">
        <f t="shared" si="5"/>
        <v>0</v>
      </c>
      <c r="O17" s="314">
        <f t="shared" si="5"/>
        <v>0</v>
      </c>
      <c r="P17" s="823">
        <f>+SUM(P18:P22)</f>
        <v>0</v>
      </c>
      <c r="Q17" s="314">
        <f>+SUM(Q18:Q22)</f>
        <v>530312</v>
      </c>
      <c r="R17" s="314">
        <f>+SUM(R18:R22)</f>
        <v>0</v>
      </c>
    </row>
    <row r="18" spans="1:18" s="128" customFormat="1" ht="20.25" customHeight="1">
      <c r="A18" s="52"/>
      <c r="B18" s="313" t="s">
        <v>476</v>
      </c>
      <c r="C18" s="321" t="s">
        <v>461</v>
      </c>
      <c r="D18" s="792">
        <f>+E18+F18</f>
        <v>0</v>
      </c>
      <c r="E18" s="312">
        <v>0</v>
      </c>
      <c r="F18" s="312">
        <v>0</v>
      </c>
      <c r="G18" s="792">
        <f>+I18</f>
        <v>0</v>
      </c>
      <c r="H18" s="312"/>
      <c r="I18" s="312">
        <v>0</v>
      </c>
      <c r="J18" s="792">
        <f>+K18+L18</f>
        <v>0</v>
      </c>
      <c r="K18" s="312">
        <v>0</v>
      </c>
      <c r="L18" s="312">
        <v>0</v>
      </c>
      <c r="M18" s="792">
        <f>+O18</f>
        <v>0</v>
      </c>
      <c r="N18" s="312"/>
      <c r="O18" s="312">
        <v>0</v>
      </c>
      <c r="P18" s="794"/>
      <c r="Q18" s="312">
        <v>0</v>
      </c>
      <c r="R18" s="312">
        <v>0</v>
      </c>
    </row>
    <row r="19" spans="1:18" s="128" customFormat="1" ht="20.25" customHeight="1">
      <c r="A19" s="52"/>
      <c r="B19" s="313" t="s">
        <v>477</v>
      </c>
      <c r="C19" s="321" t="s">
        <v>463</v>
      </c>
      <c r="D19" s="792">
        <f>+E19+F19</f>
        <v>2635307</v>
      </c>
      <c r="E19" s="312">
        <v>2635307</v>
      </c>
      <c r="F19" s="312">
        <v>0</v>
      </c>
      <c r="G19" s="792">
        <f>+I19</f>
        <v>0</v>
      </c>
      <c r="H19" s="312"/>
      <c r="I19" s="312">
        <v>0</v>
      </c>
      <c r="J19" s="792">
        <f>+K19+L19</f>
        <v>-125</v>
      </c>
      <c r="K19" s="312">
        <v>-125</v>
      </c>
      <c r="L19" s="312">
        <v>0</v>
      </c>
      <c r="M19" s="792">
        <f>+O19</f>
        <v>0</v>
      </c>
      <c r="N19" s="312"/>
      <c r="O19" s="312">
        <v>0</v>
      </c>
      <c r="P19" s="794"/>
      <c r="Q19" s="312">
        <v>452640</v>
      </c>
      <c r="R19" s="312">
        <v>0</v>
      </c>
    </row>
    <row r="20" spans="1:18" s="128" customFormat="1" ht="20.25" customHeight="1">
      <c r="A20" s="52"/>
      <c r="B20" s="313" t="s">
        <v>478</v>
      </c>
      <c r="C20" s="321" t="s">
        <v>465</v>
      </c>
      <c r="D20" s="792">
        <f>+E20+F20</f>
        <v>0</v>
      </c>
      <c r="E20" s="312">
        <v>0</v>
      </c>
      <c r="F20" s="312">
        <v>0</v>
      </c>
      <c r="G20" s="792">
        <f>+I20</f>
        <v>0</v>
      </c>
      <c r="H20" s="312"/>
      <c r="I20" s="312">
        <v>0</v>
      </c>
      <c r="J20" s="792">
        <f>+K20+L20</f>
        <v>0</v>
      </c>
      <c r="K20" s="312">
        <v>0</v>
      </c>
      <c r="L20" s="312">
        <v>0</v>
      </c>
      <c r="M20" s="792">
        <f>+O20</f>
        <v>0</v>
      </c>
      <c r="N20" s="312"/>
      <c r="O20" s="312">
        <v>0</v>
      </c>
      <c r="P20" s="794"/>
      <c r="Q20" s="312">
        <v>0</v>
      </c>
      <c r="R20" s="312">
        <v>0</v>
      </c>
    </row>
    <row r="21" spans="1:18" s="128" customFormat="1" ht="20.25" customHeight="1">
      <c r="A21" s="52"/>
      <c r="B21" s="313" t="s">
        <v>479</v>
      </c>
      <c r="C21" s="321" t="s">
        <v>467</v>
      </c>
      <c r="D21" s="792">
        <f>+E21+F21</f>
        <v>324597</v>
      </c>
      <c r="E21" s="312">
        <v>324597</v>
      </c>
      <c r="F21" s="312">
        <v>0</v>
      </c>
      <c r="G21" s="792">
        <f>+I21</f>
        <v>0</v>
      </c>
      <c r="H21" s="312"/>
      <c r="I21" s="312">
        <v>0</v>
      </c>
      <c r="J21" s="792">
        <f>+K21+L21</f>
        <v>-123</v>
      </c>
      <c r="K21" s="312">
        <v>-123</v>
      </c>
      <c r="L21" s="312">
        <v>0</v>
      </c>
      <c r="M21" s="792">
        <f>+O21</f>
        <v>0</v>
      </c>
      <c r="N21" s="312"/>
      <c r="O21" s="312">
        <v>0</v>
      </c>
      <c r="P21" s="794"/>
      <c r="Q21" s="312">
        <v>0</v>
      </c>
      <c r="R21" s="312">
        <v>0</v>
      </c>
    </row>
    <row r="22" spans="1:18" s="128" customFormat="1" ht="20.25" customHeight="1">
      <c r="A22" s="52"/>
      <c r="B22" s="313" t="s">
        <v>480</v>
      </c>
      <c r="C22" s="321" t="s">
        <v>469</v>
      </c>
      <c r="D22" s="792">
        <f>+E22+F22</f>
        <v>2453205</v>
      </c>
      <c r="E22" s="312">
        <v>2444898</v>
      </c>
      <c r="F22" s="312">
        <v>8307</v>
      </c>
      <c r="G22" s="792">
        <f>+I22</f>
        <v>0</v>
      </c>
      <c r="H22" s="312"/>
      <c r="I22" s="312">
        <v>0</v>
      </c>
      <c r="J22" s="792">
        <f>+K22+L22</f>
        <v>-2263</v>
      </c>
      <c r="K22" s="312">
        <v>-2245</v>
      </c>
      <c r="L22" s="312">
        <v>-18</v>
      </c>
      <c r="M22" s="792">
        <f>+O22</f>
        <v>0</v>
      </c>
      <c r="N22" s="312"/>
      <c r="O22" s="312">
        <v>0</v>
      </c>
      <c r="P22" s="794"/>
      <c r="Q22" s="312">
        <v>77672</v>
      </c>
      <c r="R22" s="312">
        <v>0</v>
      </c>
    </row>
    <row r="23" spans="1:18" s="128" customFormat="1" ht="20.25" customHeight="1">
      <c r="A23" s="52"/>
      <c r="B23" s="310" t="s">
        <v>481</v>
      </c>
      <c r="C23" s="311" t="s">
        <v>294</v>
      </c>
      <c r="D23" s="793">
        <f t="shared" ref="D23:O23" si="6">+SUM(D24:D29)</f>
        <v>9292624</v>
      </c>
      <c r="E23" s="314">
        <f t="shared" si="6"/>
        <v>8797239</v>
      </c>
      <c r="F23" s="314">
        <f t="shared" si="6"/>
        <v>495385</v>
      </c>
      <c r="G23" s="793">
        <f t="shared" si="6"/>
        <v>146381</v>
      </c>
      <c r="H23" s="314">
        <f t="shared" si="6"/>
        <v>0</v>
      </c>
      <c r="I23" s="314">
        <f t="shared" si="6"/>
        <v>146381</v>
      </c>
      <c r="J23" s="793">
        <f t="shared" si="6"/>
        <v>12354</v>
      </c>
      <c r="K23" s="314">
        <f t="shared" si="6"/>
        <v>7869</v>
      </c>
      <c r="L23" s="314">
        <f t="shared" si="6"/>
        <v>4485</v>
      </c>
      <c r="M23" s="793">
        <f t="shared" si="6"/>
        <v>36185</v>
      </c>
      <c r="N23" s="314">
        <f t="shared" si="6"/>
        <v>0</v>
      </c>
      <c r="O23" s="314">
        <f t="shared" si="6"/>
        <v>36185</v>
      </c>
      <c r="P23" s="794">
        <f>+SUM(P24:P29)</f>
        <v>0</v>
      </c>
      <c r="Q23" s="314">
        <f>+SUM(Q24:Q29)</f>
        <v>2245554</v>
      </c>
      <c r="R23" s="314">
        <f>+SUM(R24:R29)</f>
        <v>36908</v>
      </c>
    </row>
    <row r="24" spans="1:18" s="128" customFormat="1" ht="20.25" customHeight="1">
      <c r="A24" s="52"/>
      <c r="B24" s="313" t="s">
        <v>482</v>
      </c>
      <c r="C24" s="321" t="s">
        <v>461</v>
      </c>
      <c r="D24" s="792">
        <f t="shared" ref="D24:D29" si="7">+E24+F24</f>
        <v>0</v>
      </c>
      <c r="E24" s="312">
        <v>0</v>
      </c>
      <c r="F24" s="312">
        <v>0</v>
      </c>
      <c r="G24" s="792">
        <f t="shared" ref="G24:G29" si="8">+I24</f>
        <v>0</v>
      </c>
      <c r="H24" s="312"/>
      <c r="I24" s="312">
        <v>0</v>
      </c>
      <c r="J24" s="792">
        <f t="shared" ref="J24:J29" si="9">+K24+L24</f>
        <v>0</v>
      </c>
      <c r="K24" s="312">
        <v>0</v>
      </c>
      <c r="L24" s="312">
        <v>0</v>
      </c>
      <c r="M24" s="792">
        <f t="shared" ref="M24:M29" si="10">+O24</f>
        <v>0</v>
      </c>
      <c r="N24" s="312"/>
      <c r="O24" s="312">
        <v>0</v>
      </c>
      <c r="P24" s="794"/>
      <c r="Q24" s="314">
        <v>0</v>
      </c>
      <c r="R24" s="314">
        <v>0</v>
      </c>
    </row>
    <row r="25" spans="1:18" s="128" customFormat="1" ht="20.25" customHeight="1">
      <c r="A25" s="52"/>
      <c r="B25" s="313" t="s">
        <v>483</v>
      </c>
      <c r="C25" s="321" t="s">
        <v>463</v>
      </c>
      <c r="D25" s="793">
        <f t="shared" si="7"/>
        <v>300496</v>
      </c>
      <c r="E25" s="314">
        <v>292805</v>
      </c>
      <c r="F25" s="314">
        <v>7691</v>
      </c>
      <c r="G25" s="792">
        <f t="shared" si="8"/>
        <v>0</v>
      </c>
      <c r="H25" s="314"/>
      <c r="I25" s="314">
        <v>0</v>
      </c>
      <c r="J25" s="792">
        <f t="shared" si="9"/>
        <v>6</v>
      </c>
      <c r="K25" s="312">
        <v>2</v>
      </c>
      <c r="L25" s="312">
        <v>4</v>
      </c>
      <c r="M25" s="792">
        <f t="shared" si="10"/>
        <v>0</v>
      </c>
      <c r="N25" s="314"/>
      <c r="O25" s="312">
        <v>0</v>
      </c>
      <c r="P25" s="795"/>
      <c r="Q25" s="312">
        <v>0</v>
      </c>
      <c r="R25" s="312">
        <v>0</v>
      </c>
    </row>
    <row r="26" spans="1:18" s="128" customFormat="1" ht="20.25" customHeight="1">
      <c r="A26" s="52"/>
      <c r="B26" s="313" t="s">
        <v>484</v>
      </c>
      <c r="C26" s="321" t="s">
        <v>465</v>
      </c>
      <c r="D26" s="793">
        <f t="shared" si="7"/>
        <v>493507</v>
      </c>
      <c r="E26" s="314">
        <v>493150</v>
      </c>
      <c r="F26" s="314">
        <v>357</v>
      </c>
      <c r="G26" s="792">
        <f t="shared" si="8"/>
        <v>0</v>
      </c>
      <c r="H26" s="314"/>
      <c r="I26" s="314">
        <v>0</v>
      </c>
      <c r="J26" s="792">
        <f t="shared" si="9"/>
        <v>25</v>
      </c>
      <c r="K26" s="312">
        <v>16</v>
      </c>
      <c r="L26" s="312">
        <v>9</v>
      </c>
      <c r="M26" s="792">
        <f t="shared" si="10"/>
        <v>0</v>
      </c>
      <c r="N26" s="314"/>
      <c r="O26" s="312">
        <v>0</v>
      </c>
      <c r="P26" s="795"/>
      <c r="Q26" s="314">
        <v>3476</v>
      </c>
      <c r="R26" s="314">
        <v>0</v>
      </c>
    </row>
    <row r="27" spans="1:18" s="128" customFormat="1" ht="20.25" customHeight="1">
      <c r="A27" s="52"/>
      <c r="B27" s="313" t="s">
        <v>485</v>
      </c>
      <c r="C27" s="321" t="s">
        <v>467</v>
      </c>
      <c r="D27" s="793">
        <f t="shared" si="7"/>
        <v>280917</v>
      </c>
      <c r="E27" s="314">
        <v>280821</v>
      </c>
      <c r="F27" s="314">
        <v>96</v>
      </c>
      <c r="G27" s="792">
        <f t="shared" si="8"/>
        <v>50</v>
      </c>
      <c r="H27" s="314"/>
      <c r="I27" s="314">
        <v>50</v>
      </c>
      <c r="J27" s="792">
        <f t="shared" si="9"/>
        <v>20</v>
      </c>
      <c r="K27" s="312">
        <v>19</v>
      </c>
      <c r="L27" s="312">
        <v>1</v>
      </c>
      <c r="M27" s="792">
        <f t="shared" si="10"/>
        <v>9</v>
      </c>
      <c r="N27" s="314"/>
      <c r="O27" s="312">
        <v>9</v>
      </c>
      <c r="P27" s="795"/>
      <c r="Q27" s="314">
        <v>35938</v>
      </c>
      <c r="R27" s="314">
        <v>38</v>
      </c>
    </row>
    <row r="28" spans="1:18" s="128" customFormat="1" ht="20.25" customHeight="1">
      <c r="A28" s="52"/>
      <c r="B28" s="313" t="s">
        <v>486</v>
      </c>
      <c r="C28" s="321" t="s">
        <v>469</v>
      </c>
      <c r="D28" s="793">
        <f t="shared" si="7"/>
        <v>6299866</v>
      </c>
      <c r="E28" s="314">
        <v>6080840</v>
      </c>
      <c r="F28" s="314">
        <v>219026</v>
      </c>
      <c r="G28" s="792">
        <f t="shared" si="8"/>
        <v>138382</v>
      </c>
      <c r="H28" s="314"/>
      <c r="I28" s="314">
        <v>138382</v>
      </c>
      <c r="J28" s="792">
        <f t="shared" si="9"/>
        <v>4749</v>
      </c>
      <c r="K28" s="312">
        <v>3145</v>
      </c>
      <c r="L28" s="312">
        <v>1604</v>
      </c>
      <c r="M28" s="792">
        <f t="shared" si="10"/>
        <v>35543</v>
      </c>
      <c r="N28" s="314"/>
      <c r="O28" s="312">
        <v>35543</v>
      </c>
      <c r="P28" s="795"/>
      <c r="Q28" s="314">
        <v>1796467</v>
      </c>
      <c r="R28" s="314">
        <v>35365</v>
      </c>
    </row>
    <row r="29" spans="1:18" s="128" customFormat="1" ht="20.25" customHeight="1">
      <c r="A29" s="52"/>
      <c r="B29" s="315" t="s">
        <v>487</v>
      </c>
      <c r="C29" s="322" t="s">
        <v>473</v>
      </c>
      <c r="D29" s="796">
        <f t="shared" si="7"/>
        <v>1917838</v>
      </c>
      <c r="E29" s="314">
        <v>1649623</v>
      </c>
      <c r="F29" s="314">
        <v>268215</v>
      </c>
      <c r="G29" s="792">
        <f t="shared" si="8"/>
        <v>7949</v>
      </c>
      <c r="H29" s="314"/>
      <c r="I29" s="314">
        <v>7949</v>
      </c>
      <c r="J29" s="792">
        <f t="shared" si="9"/>
        <v>7554</v>
      </c>
      <c r="K29" s="312">
        <v>4687</v>
      </c>
      <c r="L29" s="312">
        <v>2867</v>
      </c>
      <c r="M29" s="792">
        <f t="shared" si="10"/>
        <v>633</v>
      </c>
      <c r="N29" s="316"/>
      <c r="O29" s="312">
        <v>633</v>
      </c>
      <c r="P29" s="797"/>
      <c r="Q29" s="316">
        <v>409673</v>
      </c>
      <c r="R29" s="316">
        <v>1505</v>
      </c>
    </row>
    <row r="30" spans="1:18" s="128" customFormat="1" ht="20.25" customHeight="1" thickBot="1">
      <c r="A30" s="52"/>
      <c r="B30" s="317" t="s">
        <v>488</v>
      </c>
      <c r="C30" s="318" t="s">
        <v>40</v>
      </c>
      <c r="D30" s="798">
        <f>+D8+D9+D17+D23</f>
        <v>60439355</v>
      </c>
      <c r="E30" s="319">
        <f t="shared" ref="E30:R30" si="11">+E8+E9+E17+E23</f>
        <v>55069221</v>
      </c>
      <c r="F30" s="319">
        <f t="shared" si="11"/>
        <v>5370134</v>
      </c>
      <c r="G30" s="798">
        <f t="shared" si="11"/>
        <v>1252689</v>
      </c>
      <c r="H30" s="319">
        <f t="shared" si="11"/>
        <v>0</v>
      </c>
      <c r="I30" s="319">
        <f t="shared" si="11"/>
        <v>1252689</v>
      </c>
      <c r="J30" s="798">
        <f t="shared" si="11"/>
        <v>-322575</v>
      </c>
      <c r="K30" s="319">
        <f t="shared" si="11"/>
        <v>-52929</v>
      </c>
      <c r="L30" s="319">
        <f t="shared" si="11"/>
        <v>-269646</v>
      </c>
      <c r="M30" s="798">
        <f t="shared" si="11"/>
        <v>-609174</v>
      </c>
      <c r="N30" s="319">
        <f t="shared" si="11"/>
        <v>0</v>
      </c>
      <c r="O30" s="319">
        <f t="shared" si="11"/>
        <v>-609174</v>
      </c>
      <c r="P30" s="799">
        <f t="shared" si="11"/>
        <v>113757</v>
      </c>
      <c r="Q30" s="319">
        <f t="shared" si="11"/>
        <v>31965617</v>
      </c>
      <c r="R30" s="319">
        <f t="shared" si="11"/>
        <v>411825</v>
      </c>
    </row>
    <row r="32" spans="1:18">
      <c r="D32" s="70"/>
      <c r="E32" s="70"/>
      <c r="F32" s="70"/>
      <c r="G32" s="70"/>
      <c r="H32" s="70"/>
      <c r="I32" s="70"/>
      <c r="J32" s="70"/>
      <c r="K32" s="70"/>
      <c r="L32" s="70"/>
      <c r="M32" s="70"/>
      <c r="N32" s="70"/>
      <c r="O32" s="70"/>
      <c r="P32" s="70"/>
      <c r="Q32" s="70"/>
      <c r="R32" s="70"/>
    </row>
  </sheetData>
  <mergeCells count="10">
    <mergeCell ref="D5:I5"/>
    <mergeCell ref="J5:O5"/>
    <mergeCell ref="P5:P6"/>
    <mergeCell ref="Q5:R5"/>
    <mergeCell ref="D6:F6"/>
    <mergeCell ref="G6:I6"/>
    <mergeCell ref="J6:L6"/>
    <mergeCell ref="M6:O6"/>
    <mergeCell ref="Q6:Q7"/>
    <mergeCell ref="R6:R7"/>
  </mergeCells>
  <pageMargins left="0.70866141732283472" right="0.70866141732283472" top="0.74803149606299213" bottom="0.74803149606299213" header="0.31496062992125984" footer="0.31496062992125984"/>
  <pageSetup paperSize="9" scale="53" fitToHeight="0" orientation="landscape" r:id="rId1"/>
  <headerFooter>
    <oddHeader>&amp;CPT
Anexo XV&amp;L&amp;"Calibri"&amp;10&amp;K000000Confidential&amp;1#</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13"/>
  <sheetViews>
    <sheetView showGridLines="0" zoomScaleNormal="100" zoomScalePageLayoutView="80" workbookViewId="0"/>
  </sheetViews>
  <sheetFormatPr defaultColWidth="8.7109375" defaultRowHeight="14.25"/>
  <cols>
    <col min="1" max="2" width="4.7109375" style="8" customWidth="1"/>
    <col min="3" max="3" width="67.140625" style="8" customWidth="1"/>
    <col min="4" max="4" width="29.85546875" style="8" customWidth="1"/>
    <col min="5" max="6" width="8.7109375" style="8"/>
    <col min="7" max="7" width="10.85546875" style="8" bestFit="1" customWidth="1"/>
    <col min="8" max="8" width="12.42578125" style="8" bestFit="1" customWidth="1"/>
    <col min="9" max="16384" width="8.7109375" style="8"/>
  </cols>
  <sheetData>
    <row r="1" spans="1:8" ht="18">
      <c r="B1" s="138" t="s">
        <v>438</v>
      </c>
      <c r="C1" s="57"/>
      <c r="D1" s="57"/>
      <c r="E1" s="57"/>
    </row>
    <row r="2" spans="1:8" ht="15">
      <c r="B2" s="57" t="s">
        <v>815</v>
      </c>
      <c r="C2" s="77"/>
      <c r="D2" s="77"/>
      <c r="E2" s="57"/>
    </row>
    <row r="3" spans="1:8" s="23" customFormat="1" ht="12.75">
      <c r="A3" s="79"/>
      <c r="B3" s="325"/>
      <c r="C3" s="326"/>
      <c r="D3" s="766" t="s">
        <v>4</v>
      </c>
      <c r="E3" s="79"/>
    </row>
    <row r="4" spans="1:8" s="23" customFormat="1" ht="20.100000000000001" customHeight="1" thickBot="1">
      <c r="A4" s="79"/>
      <c r="B4" s="325"/>
      <c r="C4" s="326"/>
      <c r="D4" s="781" t="s">
        <v>489</v>
      </c>
      <c r="E4" s="79"/>
    </row>
    <row r="5" spans="1:8" s="23" customFormat="1" ht="20.100000000000001" customHeight="1">
      <c r="A5" s="79"/>
      <c r="B5" s="327" t="s">
        <v>239</v>
      </c>
      <c r="C5" s="328" t="s">
        <v>490</v>
      </c>
      <c r="D5" s="329">
        <v>1087032195</v>
      </c>
      <c r="E5" s="79"/>
    </row>
    <row r="6" spans="1:8" s="23" customFormat="1" ht="20.100000000000001" customHeight="1">
      <c r="A6" s="79"/>
      <c r="B6" s="330" t="s">
        <v>241</v>
      </c>
      <c r="C6" s="331" t="s">
        <v>491</v>
      </c>
      <c r="D6" s="332">
        <v>123697500</v>
      </c>
      <c r="E6" s="79"/>
    </row>
    <row r="7" spans="1:8" s="23" customFormat="1" ht="20.100000000000001" customHeight="1">
      <c r="A7" s="79"/>
      <c r="B7" s="330" t="s">
        <v>462</v>
      </c>
      <c r="C7" s="331" t="s">
        <v>492</v>
      </c>
      <c r="D7" s="332">
        <f>+D8+D9</f>
        <v>104422376</v>
      </c>
      <c r="E7" s="79"/>
    </row>
    <row r="8" spans="1:8" s="23" customFormat="1" ht="20.100000000000001" customHeight="1">
      <c r="A8" s="79"/>
      <c r="B8" s="330" t="s">
        <v>464</v>
      </c>
      <c r="C8" s="333" t="s">
        <v>493</v>
      </c>
      <c r="D8" s="332">
        <v>1906094</v>
      </c>
      <c r="E8" s="79"/>
    </row>
    <row r="9" spans="1:8" s="23" customFormat="1" ht="20.100000000000001" customHeight="1">
      <c r="A9" s="79"/>
      <c r="B9" s="330" t="s">
        <v>466</v>
      </c>
      <c r="C9" s="333" t="s">
        <v>494</v>
      </c>
      <c r="D9" s="332">
        <v>102516282</v>
      </c>
      <c r="E9" s="79"/>
    </row>
    <row r="10" spans="1:8" s="23" customFormat="1" ht="20.100000000000001" customHeight="1" thickBot="1">
      <c r="A10" s="79"/>
      <c r="B10" s="334" t="s">
        <v>468</v>
      </c>
      <c r="C10" s="335" t="s">
        <v>495</v>
      </c>
      <c r="D10" s="336">
        <f>+D5+D6-D7</f>
        <v>1106307319</v>
      </c>
      <c r="E10" s="79"/>
      <c r="H10" s="709"/>
    </row>
    <row r="11" spans="1:8" s="23" customFormat="1" ht="12.75">
      <c r="A11" s="79"/>
      <c r="B11" s="79"/>
      <c r="C11" s="79"/>
      <c r="D11" s="79"/>
      <c r="E11" s="79"/>
    </row>
    <row r="12" spans="1:8">
      <c r="D12" s="70"/>
    </row>
    <row r="13" spans="1:8">
      <c r="D13" s="70"/>
    </row>
  </sheetData>
  <pageMargins left="0.70866141732283472" right="0.70866141732283472" top="0.74803149606299213" bottom="0.74803149606299213" header="0.31496062992125984" footer="0.31496062992125984"/>
  <pageSetup paperSize="9" orientation="landscape" r:id="rId1"/>
  <headerFooter>
    <oddHeader>&amp;CPT
Anexo XV&amp;L&amp;"Calibri"&amp;10&amp;K000000Confidential&amp;1#</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fitToPage="1"/>
  </sheetPr>
  <dimension ref="A1:L17"/>
  <sheetViews>
    <sheetView showGridLines="0" zoomScaleNormal="100" zoomScaleSheetLayoutView="100" zoomScalePageLayoutView="60" workbookViewId="0"/>
  </sheetViews>
  <sheetFormatPr defaultColWidth="9.140625" defaultRowHeight="14.25"/>
  <cols>
    <col min="1" max="1" width="4.7109375" style="8" customWidth="1"/>
    <col min="2" max="2" width="6.28515625" style="8" customWidth="1"/>
    <col min="3" max="3" width="43.85546875" style="8" customWidth="1"/>
    <col min="4" max="4" width="40.5703125" style="8" customWidth="1"/>
    <col min="5" max="8" width="18.42578125" style="8" customWidth="1"/>
    <col min="9" max="9" width="7.42578125" style="76" customWidth="1"/>
    <col min="10" max="16384" width="9.140625" style="8"/>
  </cols>
  <sheetData>
    <row r="1" spans="1:9" ht="21" customHeight="1">
      <c r="A1" s="74"/>
      <c r="C1" s="138" t="s">
        <v>550</v>
      </c>
      <c r="D1" s="73"/>
      <c r="E1" s="73"/>
      <c r="F1" s="73"/>
      <c r="G1" s="73"/>
      <c r="H1" s="73"/>
      <c r="I1" s="75"/>
    </row>
    <row r="2" spans="1:9">
      <c r="C2" s="57" t="s">
        <v>815</v>
      </c>
    </row>
    <row r="4" spans="1:9" s="30" customFormat="1" ht="24.95" customHeight="1">
      <c r="A4" s="19"/>
      <c r="B4" s="79"/>
      <c r="C4" s="282"/>
      <c r="D4" s="351" t="s">
        <v>551</v>
      </c>
      <c r="E4" s="351" t="s">
        <v>552</v>
      </c>
      <c r="F4" s="352"/>
      <c r="G4" s="352"/>
      <c r="H4" s="352"/>
      <c r="I4" s="338"/>
    </row>
    <row r="5" spans="1:9" s="30" customFormat="1" ht="24.95" customHeight="1">
      <c r="A5" s="19"/>
      <c r="B5" s="79"/>
      <c r="C5" s="282"/>
      <c r="D5" s="339"/>
      <c r="E5" s="339"/>
      <c r="F5" s="351" t="s">
        <v>930</v>
      </c>
      <c r="G5" s="351" t="s">
        <v>931</v>
      </c>
      <c r="H5" s="353"/>
      <c r="I5" s="339"/>
    </row>
    <row r="6" spans="1:9" s="30" customFormat="1" ht="24.95" customHeight="1">
      <c r="A6" s="19"/>
      <c r="B6" s="79"/>
      <c r="C6" s="282"/>
      <c r="D6" s="339"/>
      <c r="E6" s="339"/>
      <c r="F6" s="339"/>
      <c r="G6" s="339"/>
      <c r="H6" s="320" t="s">
        <v>932</v>
      </c>
      <c r="I6" s="339"/>
    </row>
    <row r="7" spans="1:9" s="30" customFormat="1" ht="20.100000000000001" customHeight="1" thickBot="1">
      <c r="A7" s="19"/>
      <c r="B7" s="777"/>
      <c r="C7" s="768"/>
      <c r="D7" s="766" t="s">
        <v>4</v>
      </c>
      <c r="E7" s="766" t="s">
        <v>5</v>
      </c>
      <c r="F7" s="766" t="s">
        <v>6</v>
      </c>
      <c r="G7" s="766" t="s">
        <v>41</v>
      </c>
      <c r="H7" s="766" t="s">
        <v>42</v>
      </c>
      <c r="I7" s="340"/>
    </row>
    <row r="8" spans="1:9" s="52" customFormat="1" ht="20.100000000000001" customHeight="1">
      <c r="B8" s="342">
        <v>1</v>
      </c>
      <c r="C8" s="307" t="s">
        <v>460</v>
      </c>
      <c r="D8" s="343">
        <v>16308732</v>
      </c>
      <c r="E8" s="343">
        <f>+F8+G8</f>
        <v>29564668</v>
      </c>
      <c r="F8" s="343">
        <v>26224839</v>
      </c>
      <c r="G8" s="343">
        <v>3339829</v>
      </c>
      <c r="H8" s="343"/>
      <c r="I8" s="341"/>
    </row>
    <row r="9" spans="1:9" s="52" customFormat="1" ht="20.100000000000001" customHeight="1">
      <c r="B9" s="344">
        <v>2</v>
      </c>
      <c r="C9" s="311" t="s">
        <v>553</v>
      </c>
      <c r="D9" s="345">
        <v>4880284</v>
      </c>
      <c r="E9" s="345">
        <f>+F9+G9</f>
        <v>530313</v>
      </c>
      <c r="F9" s="345">
        <v>0</v>
      </c>
      <c r="G9" s="345">
        <v>530313</v>
      </c>
      <c r="H9" s="346"/>
      <c r="I9" s="341"/>
    </row>
    <row r="10" spans="1:9" s="52" customFormat="1" ht="20.100000000000001" customHeight="1">
      <c r="B10" s="344">
        <v>3</v>
      </c>
      <c r="C10" s="311" t="s">
        <v>40</v>
      </c>
      <c r="D10" s="345">
        <f>+D8+D9</f>
        <v>21189016</v>
      </c>
      <c r="E10" s="345">
        <f>+E8+E9</f>
        <v>30094981</v>
      </c>
      <c r="F10" s="345">
        <f>+F8+F9</f>
        <v>26224839</v>
      </c>
      <c r="G10" s="345">
        <f>+G8+G9</f>
        <v>3870142</v>
      </c>
      <c r="H10" s="345">
        <v>0</v>
      </c>
      <c r="I10" s="341"/>
    </row>
    <row r="11" spans="1:9" s="52" customFormat="1" ht="20.100000000000001" customHeight="1">
      <c r="B11" s="344">
        <v>4</v>
      </c>
      <c r="C11" s="311" t="s">
        <v>554</v>
      </c>
      <c r="D11" s="345">
        <v>86031</v>
      </c>
      <c r="E11" s="345">
        <f>+F11+G11</f>
        <v>374917</v>
      </c>
      <c r="F11" s="345">
        <v>302062</v>
      </c>
      <c r="G11" s="345">
        <v>72855</v>
      </c>
      <c r="H11" s="345"/>
      <c r="I11" s="341"/>
    </row>
    <row r="12" spans="1:9" s="52" customFormat="1" ht="20.100000000000001" customHeight="1" thickBot="1">
      <c r="B12" s="347" t="s">
        <v>342</v>
      </c>
      <c r="C12" s="348" t="s">
        <v>555</v>
      </c>
      <c r="D12" s="349">
        <f>+D11</f>
        <v>86031</v>
      </c>
      <c r="E12" s="349">
        <f>+E11</f>
        <v>374917</v>
      </c>
      <c r="F12" s="350"/>
      <c r="G12" s="350"/>
      <c r="H12" s="350"/>
      <c r="I12" s="341"/>
    </row>
    <row r="13" spans="1:9">
      <c r="C13" s="39"/>
    </row>
    <row r="17" spans="2:12" ht="15">
      <c r="B17" s="624"/>
      <c r="C17" s="624"/>
      <c r="D17" s="624"/>
      <c r="E17" s="624"/>
      <c r="F17" s="624"/>
      <c r="G17" s="624"/>
      <c r="H17" s="624"/>
      <c r="I17" s="624"/>
      <c r="J17" s="624"/>
      <c r="K17" s="624"/>
      <c r="L17" s="624"/>
    </row>
  </sheetData>
  <pageMargins left="0.70866141732283472" right="0.70866141732283472" top="0.74803149606299213" bottom="0.74803149606299213" header="0.31496062992125984" footer="0.31496062992125984"/>
  <pageSetup paperSize="9" orientation="landscape" r:id="rId1"/>
  <headerFooter>
    <oddHeader>&amp;CPT
Anexo XVII&amp;L&amp;"Calibri"&amp;10&amp;K000000Confidential&amp;1#</oddHeader>
    <oddFooter>&amp;C&amp;P</oddFooter>
    <evenHeader>&amp;L&amp;"Times New Roman,Regular"&amp;12&amp;K000000Banco Central da Irlanda - RESTRITO</evenHeader>
    <firstHeader>&amp;L&amp;"Times New Roman,Regular"&amp;12&amp;K000000Banco Central da Irlanda - RESTRITO</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J24"/>
  <sheetViews>
    <sheetView showGridLines="0" zoomScaleNormal="100" zoomScalePageLayoutView="50" workbookViewId="0"/>
  </sheetViews>
  <sheetFormatPr defaultColWidth="8.7109375" defaultRowHeight="14.25"/>
  <cols>
    <col min="1" max="1" width="4.7109375" style="8" customWidth="1"/>
    <col min="2" max="2" width="4.42578125" style="8" customWidth="1"/>
    <col min="3" max="3" width="49" style="8" customWidth="1"/>
    <col min="4" max="9" width="23.42578125" style="8" customWidth="1"/>
    <col min="10" max="10" width="16.42578125" style="8" customWidth="1"/>
    <col min="11" max="16384" width="8.7109375" style="8"/>
  </cols>
  <sheetData>
    <row r="1" spans="2:10" ht="18">
      <c r="C1" s="138" t="s">
        <v>556</v>
      </c>
      <c r="J1" s="79"/>
    </row>
    <row r="2" spans="2:10" s="57" customFormat="1" ht="12.6" customHeight="1">
      <c r="C2" s="57" t="s">
        <v>815</v>
      </c>
      <c r="J2" s="79"/>
    </row>
    <row r="3" spans="2:10" s="57" customFormat="1"/>
    <row r="4" spans="2:10" s="79" customFormat="1" ht="27.95" customHeight="1">
      <c r="B4" s="209"/>
      <c r="C4" s="848" t="s">
        <v>558</v>
      </c>
      <c r="D4" s="848" t="s">
        <v>559</v>
      </c>
      <c r="E4" s="848"/>
      <c r="F4" s="848" t="s">
        <v>560</v>
      </c>
      <c r="G4" s="848"/>
      <c r="H4" s="848" t="s">
        <v>561</v>
      </c>
      <c r="I4" s="848"/>
    </row>
    <row r="5" spans="2:10" s="79" customFormat="1" ht="27.95" customHeight="1">
      <c r="B5" s="637"/>
      <c r="C5" s="848"/>
      <c r="D5" s="636" t="s">
        <v>509</v>
      </c>
      <c r="E5" s="636" t="s">
        <v>294</v>
      </c>
      <c r="F5" s="636" t="s">
        <v>509</v>
      </c>
      <c r="G5" s="636" t="s">
        <v>294</v>
      </c>
      <c r="H5" s="636" t="s">
        <v>562</v>
      </c>
      <c r="I5" s="636" t="s">
        <v>563</v>
      </c>
    </row>
    <row r="6" spans="2:10" s="79" customFormat="1" ht="20.100000000000001" customHeight="1" thickBot="1">
      <c r="B6" s="637"/>
      <c r="C6" s="848"/>
      <c r="D6" s="366" t="s">
        <v>4</v>
      </c>
      <c r="E6" s="366" t="s">
        <v>5</v>
      </c>
      <c r="F6" s="366" t="s">
        <v>6</v>
      </c>
      <c r="G6" s="366" t="s">
        <v>41</v>
      </c>
      <c r="H6" s="366" t="s">
        <v>42</v>
      </c>
      <c r="I6" s="366" t="s">
        <v>94</v>
      </c>
    </row>
    <row r="7" spans="2:10" s="128" customFormat="1" ht="20.100000000000001" customHeight="1">
      <c r="B7" s="643">
        <v>1</v>
      </c>
      <c r="C7" s="648" t="s">
        <v>564</v>
      </c>
      <c r="D7" s="355">
        <v>15138347.204569999</v>
      </c>
      <c r="E7" s="355">
        <v>91442.223060000004</v>
      </c>
      <c r="F7" s="355">
        <v>17258992.266590402</v>
      </c>
      <c r="G7" s="355">
        <v>6540.077773</v>
      </c>
      <c r="H7" s="355">
        <v>8298.9860300000018</v>
      </c>
      <c r="I7" s="356">
        <f t="shared" ref="I7:I22" si="0">IFERROR(H7/(F7+G7),"-")</f>
        <v>4.806678337207096E-4</v>
      </c>
    </row>
    <row r="8" spans="2:10" s="128" customFormat="1" ht="20.100000000000001" customHeight="1">
      <c r="B8" s="642">
        <v>2</v>
      </c>
      <c r="C8" s="357" t="s">
        <v>565</v>
      </c>
      <c r="D8" s="358">
        <v>25305.501559999997</v>
      </c>
      <c r="E8" s="358">
        <v>429.55859999999996</v>
      </c>
      <c r="F8" s="358">
        <v>26905.549569999999</v>
      </c>
      <c r="G8" s="358">
        <v>7.7885100000000005</v>
      </c>
      <c r="H8" s="358">
        <v>5382.6676159999997</v>
      </c>
      <c r="I8" s="359">
        <f t="shared" si="0"/>
        <v>0.2</v>
      </c>
    </row>
    <row r="9" spans="2:10" s="128" customFormat="1" ht="20.100000000000001" customHeight="1">
      <c r="B9" s="642">
        <v>3</v>
      </c>
      <c r="C9" s="357" t="s">
        <v>566</v>
      </c>
      <c r="D9" s="358">
        <v>191063.209979999</v>
      </c>
      <c r="E9" s="358">
        <v>179159.64112000001</v>
      </c>
      <c r="F9" s="358">
        <v>207531.71110999901</v>
      </c>
      <c r="G9" s="358">
        <v>6928.9794009999996</v>
      </c>
      <c r="H9" s="358">
        <v>11497.565965</v>
      </c>
      <c r="I9" s="359">
        <f t="shared" si="0"/>
        <v>5.3611531034450002E-2</v>
      </c>
    </row>
    <row r="10" spans="2:10" s="128" customFormat="1" ht="20.100000000000001" customHeight="1">
      <c r="B10" s="642">
        <v>4</v>
      </c>
      <c r="C10" s="357" t="s">
        <v>567</v>
      </c>
      <c r="D10" s="358">
        <v>0</v>
      </c>
      <c r="E10" s="358">
        <v>0</v>
      </c>
      <c r="F10" s="358">
        <v>0</v>
      </c>
      <c r="G10" s="358">
        <v>0</v>
      </c>
      <c r="H10" s="358">
        <v>0</v>
      </c>
      <c r="I10" s="359" t="str">
        <f t="shared" si="0"/>
        <v>-</v>
      </c>
    </row>
    <row r="11" spans="2:10" s="128" customFormat="1" ht="20.100000000000001" customHeight="1">
      <c r="B11" s="642">
        <v>5</v>
      </c>
      <c r="C11" s="357" t="s">
        <v>568</v>
      </c>
      <c r="D11" s="345">
        <v>0</v>
      </c>
      <c r="E11" s="345">
        <v>0</v>
      </c>
      <c r="F11" s="345">
        <v>0</v>
      </c>
      <c r="G11" s="345">
        <v>0</v>
      </c>
      <c r="H11" s="345">
        <v>0</v>
      </c>
      <c r="I11" s="360" t="str">
        <f t="shared" si="0"/>
        <v>-</v>
      </c>
    </row>
    <row r="12" spans="2:10" s="128" customFormat="1" ht="20.100000000000001" customHeight="1">
      <c r="B12" s="642">
        <v>6</v>
      </c>
      <c r="C12" s="357" t="s">
        <v>347</v>
      </c>
      <c r="D12" s="358">
        <v>250986.26371</v>
      </c>
      <c r="E12" s="358">
        <v>16690.62026</v>
      </c>
      <c r="F12" s="358">
        <v>251645.962845</v>
      </c>
      <c r="G12" s="358">
        <v>11324.188235999902</v>
      </c>
      <c r="H12" s="358">
        <v>64940.6017079999</v>
      </c>
      <c r="I12" s="359">
        <f t="shared" si="0"/>
        <v>0.24695046734789655</v>
      </c>
    </row>
    <row r="13" spans="2:10" s="128" customFormat="1" ht="20.100000000000001" customHeight="1">
      <c r="B13" s="642">
        <v>7</v>
      </c>
      <c r="C13" s="357" t="s">
        <v>353</v>
      </c>
      <c r="D13" s="358">
        <v>155932.17902450002</v>
      </c>
      <c r="E13" s="358">
        <v>177366.22737000001</v>
      </c>
      <c r="F13" s="358">
        <v>152848.042368486</v>
      </c>
      <c r="G13" s="358">
        <v>20475.651196999901</v>
      </c>
      <c r="H13" s="358">
        <v>149529.08859854611</v>
      </c>
      <c r="I13" s="359">
        <f t="shared" si="0"/>
        <v>0.86271579795321163</v>
      </c>
    </row>
    <row r="14" spans="2:10" s="128" customFormat="1" ht="20.100000000000001" customHeight="1">
      <c r="B14" s="642">
        <v>8</v>
      </c>
      <c r="C14" s="357" t="s">
        <v>569</v>
      </c>
      <c r="D14" s="358">
        <v>443618.344939498</v>
      </c>
      <c r="E14" s="358">
        <v>276524.47929000005</v>
      </c>
      <c r="F14" s="358">
        <v>429181.22459859302</v>
      </c>
      <c r="G14" s="358">
        <v>4880.1666203889899</v>
      </c>
      <c r="H14" s="358">
        <v>261692.72649854183</v>
      </c>
      <c r="I14" s="359">
        <f t="shared" si="0"/>
        <v>0.60289335055491966</v>
      </c>
    </row>
    <row r="15" spans="2:10" s="128" customFormat="1" ht="20.100000000000001" customHeight="1">
      <c r="B15" s="642">
        <v>9</v>
      </c>
      <c r="C15" s="357" t="s">
        <v>570</v>
      </c>
      <c r="D15" s="358">
        <v>1456630.633405</v>
      </c>
      <c r="E15" s="358">
        <v>1364.66749</v>
      </c>
      <c r="F15" s="358">
        <v>1453341.7981686201</v>
      </c>
      <c r="G15" s="358">
        <v>46.139009999999999</v>
      </c>
      <c r="H15" s="358">
        <v>521285.50414543157</v>
      </c>
      <c r="I15" s="359">
        <f t="shared" si="0"/>
        <v>0.35866921061514634</v>
      </c>
    </row>
    <row r="16" spans="2:10" s="128" customFormat="1" ht="20.100000000000001" customHeight="1">
      <c r="B16" s="642">
        <v>10</v>
      </c>
      <c r="C16" s="357" t="s">
        <v>355</v>
      </c>
      <c r="D16" s="358">
        <v>111162.104078406</v>
      </c>
      <c r="E16" s="358">
        <v>57137.398270004</v>
      </c>
      <c r="F16" s="358">
        <v>107087.614890468</v>
      </c>
      <c r="G16" s="358">
        <v>10979.074339002</v>
      </c>
      <c r="H16" s="358">
        <v>126647.68406147101</v>
      </c>
      <c r="I16" s="359">
        <f t="shared" si="0"/>
        <v>1.0726792195834618</v>
      </c>
    </row>
    <row r="17" spans="2:9" s="128" customFormat="1" ht="20.100000000000001" customHeight="1">
      <c r="B17" s="642">
        <v>11</v>
      </c>
      <c r="C17" s="357" t="s">
        <v>571</v>
      </c>
      <c r="D17" s="358">
        <v>39841.341240000002</v>
      </c>
      <c r="E17" s="358">
        <v>0</v>
      </c>
      <c r="F17" s="358">
        <v>39841.341240000002</v>
      </c>
      <c r="G17" s="358">
        <v>0</v>
      </c>
      <c r="H17" s="358">
        <v>59762.011859999999</v>
      </c>
      <c r="I17" s="359">
        <f t="shared" si="0"/>
        <v>1.5</v>
      </c>
    </row>
    <row r="18" spans="2:9" s="128" customFormat="1" ht="20.100000000000001" customHeight="1">
      <c r="B18" s="642">
        <v>12</v>
      </c>
      <c r="C18" s="357" t="s">
        <v>341</v>
      </c>
      <c r="D18" s="345">
        <v>0</v>
      </c>
      <c r="E18" s="345">
        <v>0</v>
      </c>
      <c r="F18" s="345">
        <v>0</v>
      </c>
      <c r="G18" s="345">
        <v>0</v>
      </c>
      <c r="H18" s="345">
        <v>0</v>
      </c>
      <c r="I18" s="360" t="str">
        <f t="shared" si="0"/>
        <v>-</v>
      </c>
    </row>
    <row r="19" spans="2:9" s="128" customFormat="1" ht="20.100000000000001" customHeight="1">
      <c r="B19" s="642">
        <v>13</v>
      </c>
      <c r="C19" s="357" t="s">
        <v>572</v>
      </c>
      <c r="D19" s="345">
        <v>0</v>
      </c>
      <c r="E19" s="345">
        <v>6382.0264299999999</v>
      </c>
      <c r="F19" s="345">
        <v>0</v>
      </c>
      <c r="G19" s="345">
        <v>3044.8291220000001</v>
      </c>
      <c r="H19" s="345">
        <v>1543.679498</v>
      </c>
      <c r="I19" s="360">
        <f t="shared" si="0"/>
        <v>0.50698395087144732</v>
      </c>
    </row>
    <row r="20" spans="2:9" s="128" customFormat="1" ht="20.100000000000001" customHeight="1">
      <c r="B20" s="642">
        <v>14</v>
      </c>
      <c r="C20" s="357" t="s">
        <v>573</v>
      </c>
      <c r="D20" s="358">
        <v>6998.9394499999999</v>
      </c>
      <c r="E20" s="358">
        <v>0</v>
      </c>
      <c r="F20" s="358">
        <v>6998.9394499999999</v>
      </c>
      <c r="G20" s="358">
        <v>0</v>
      </c>
      <c r="H20" s="358">
        <v>6998.9394499999999</v>
      </c>
      <c r="I20" s="359">
        <f t="shared" si="0"/>
        <v>1</v>
      </c>
    </row>
    <row r="21" spans="2:9" s="128" customFormat="1" ht="20.100000000000001" customHeight="1">
      <c r="B21" s="642">
        <v>15</v>
      </c>
      <c r="C21" s="357" t="s">
        <v>97</v>
      </c>
      <c r="D21" s="358">
        <v>154656.7469</v>
      </c>
      <c r="E21" s="358">
        <v>0</v>
      </c>
      <c r="F21" s="358">
        <v>154656.7469</v>
      </c>
      <c r="G21" s="358">
        <v>0</v>
      </c>
      <c r="H21" s="358">
        <v>386442.25024999998</v>
      </c>
      <c r="I21" s="359">
        <f t="shared" si="0"/>
        <v>2.4987092900633097</v>
      </c>
    </row>
    <row r="22" spans="2:9" s="128" customFormat="1" ht="20.100000000000001" customHeight="1">
      <c r="B22" s="644">
        <v>16</v>
      </c>
      <c r="C22" s="361" t="s">
        <v>574</v>
      </c>
      <c r="D22" s="362">
        <v>1193891.9482</v>
      </c>
      <c r="E22" s="362">
        <v>158298.27681000001</v>
      </c>
      <c r="F22" s="362">
        <v>1198080.2942854299</v>
      </c>
      <c r="G22" s="362">
        <v>50089.398782610901</v>
      </c>
      <c r="H22" s="362">
        <v>746508.61192299996</v>
      </c>
      <c r="I22" s="363">
        <f t="shared" si="0"/>
        <v>0.59808262936432788</v>
      </c>
    </row>
    <row r="23" spans="2:9" s="79" customFormat="1" ht="20.100000000000001" customHeight="1" thickBot="1">
      <c r="B23" s="657">
        <v>17</v>
      </c>
      <c r="C23" s="267" t="s">
        <v>575</v>
      </c>
      <c r="D23" s="364">
        <f>+SUM(D7:D22)</f>
        <v>19168434.417057399</v>
      </c>
      <c r="E23" s="364">
        <f>+SUM(E7:E22)</f>
        <v>964795.11870000395</v>
      </c>
      <c r="F23" s="364">
        <f>+SUM(F7:F22)</f>
        <v>21287111.492017005</v>
      </c>
      <c r="G23" s="364">
        <f>+SUM(G7:G22)</f>
        <v>114316.29299100168</v>
      </c>
      <c r="H23" s="364">
        <f>+SUM(H7:H22)</f>
        <v>2350530.3176039904</v>
      </c>
      <c r="I23" s="365">
        <f>IFERROR(H23/(F23+G23),"-")</f>
        <v>0.10983053753313456</v>
      </c>
    </row>
    <row r="24" spans="2:9" s="30" customFormat="1" ht="20.100000000000001" customHeight="1"/>
  </sheetData>
  <mergeCells count="4">
    <mergeCell ref="C4:C6"/>
    <mergeCell ref="D4:E4"/>
    <mergeCell ref="F4:G4"/>
    <mergeCell ref="H4:I4"/>
  </mergeCells>
  <pageMargins left="0.70866141732283472" right="0.70866141732283472" top="0.74803149606299213" bottom="0.74803149606299213" header="0.31496062992125984" footer="0.31496062992125984"/>
  <pageSetup paperSize="9" scale="65" fitToHeight="0" orientation="landscape" r:id="rId1"/>
  <headerFooter>
    <oddHeader>&amp;CPT
Anexo XIX&amp;L&amp;"Calibri"&amp;10&amp;K000000Confidential&amp;1#</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T28"/>
  <sheetViews>
    <sheetView showGridLines="0" zoomScaleNormal="100" zoomScalePageLayoutView="70" workbookViewId="0">
      <selection activeCell="B1" sqref="B1"/>
    </sheetView>
  </sheetViews>
  <sheetFormatPr defaultColWidth="8.7109375" defaultRowHeight="14.25"/>
  <cols>
    <col min="1" max="1" width="4.7109375" style="8" customWidth="1"/>
    <col min="2" max="2" width="3.85546875" style="8" customWidth="1"/>
    <col min="3" max="3" width="64.5703125" style="8" customWidth="1"/>
    <col min="4" max="20" width="11.7109375" style="8" customWidth="1"/>
    <col min="21" max="16384" width="8.7109375" style="8"/>
  </cols>
  <sheetData>
    <row r="1" spans="2:20" ht="18">
      <c r="C1" s="138" t="s">
        <v>557</v>
      </c>
    </row>
    <row r="2" spans="2:20">
      <c r="C2" s="6" t="s">
        <v>815</v>
      </c>
    </row>
    <row r="3" spans="2:20" s="79" customFormat="1">
      <c r="B3" s="57"/>
      <c r="T3" s="824"/>
    </row>
    <row r="4" spans="2:20" s="650" customFormat="1" ht="20.100000000000001" customHeight="1">
      <c r="B4" s="209"/>
      <c r="C4" s="848" t="s">
        <v>558</v>
      </c>
      <c r="D4" s="850" t="s">
        <v>576</v>
      </c>
      <c r="E4" s="850"/>
      <c r="F4" s="850"/>
      <c r="G4" s="850"/>
      <c r="H4" s="850"/>
      <c r="I4" s="850"/>
      <c r="J4" s="850"/>
      <c r="K4" s="850"/>
      <c r="L4" s="850"/>
      <c r="M4" s="850"/>
      <c r="N4" s="850"/>
      <c r="O4" s="850"/>
      <c r="P4" s="850"/>
      <c r="Q4" s="850"/>
      <c r="R4" s="850"/>
      <c r="S4" s="857" t="s">
        <v>40</v>
      </c>
      <c r="T4" s="857" t="s">
        <v>577</v>
      </c>
    </row>
    <row r="5" spans="2:20" s="650" customFormat="1" ht="20.100000000000001" customHeight="1">
      <c r="B5" s="637"/>
      <c r="C5" s="848"/>
      <c r="D5" s="368">
        <v>0</v>
      </c>
      <c r="E5" s="368">
        <v>0.02</v>
      </c>
      <c r="F5" s="368">
        <v>0.04</v>
      </c>
      <c r="G5" s="368">
        <v>0.1</v>
      </c>
      <c r="H5" s="368">
        <v>0.2</v>
      </c>
      <c r="I5" s="368">
        <v>0.35</v>
      </c>
      <c r="J5" s="368">
        <v>0.5</v>
      </c>
      <c r="K5" s="368">
        <v>0.7</v>
      </c>
      <c r="L5" s="368">
        <v>0.75</v>
      </c>
      <c r="M5" s="368">
        <v>1</v>
      </c>
      <c r="N5" s="368">
        <v>1.5</v>
      </c>
      <c r="O5" s="368">
        <v>2.5</v>
      </c>
      <c r="P5" s="368">
        <v>3.7</v>
      </c>
      <c r="Q5" s="368">
        <v>12.5</v>
      </c>
      <c r="R5" s="368" t="s">
        <v>578</v>
      </c>
      <c r="S5" s="858"/>
      <c r="T5" s="858"/>
    </row>
    <row r="6" spans="2:20" s="650" customFormat="1" ht="20.100000000000001" customHeight="1" thickBot="1">
      <c r="B6" s="637"/>
      <c r="C6" s="848"/>
      <c r="D6" s="354" t="s">
        <v>4</v>
      </c>
      <c r="E6" s="354" t="s">
        <v>5</v>
      </c>
      <c r="F6" s="354" t="s">
        <v>6</v>
      </c>
      <c r="G6" s="354" t="s">
        <v>41</v>
      </c>
      <c r="H6" s="354" t="s">
        <v>42</v>
      </c>
      <c r="I6" s="354" t="s">
        <v>94</v>
      </c>
      <c r="J6" s="354" t="s">
        <v>95</v>
      </c>
      <c r="K6" s="354" t="s">
        <v>96</v>
      </c>
      <c r="L6" s="354" t="s">
        <v>219</v>
      </c>
      <c r="M6" s="354" t="s">
        <v>220</v>
      </c>
      <c r="N6" s="354" t="s">
        <v>221</v>
      </c>
      <c r="O6" s="354" t="s">
        <v>222</v>
      </c>
      <c r="P6" s="354" t="s">
        <v>223</v>
      </c>
      <c r="Q6" s="354" t="s">
        <v>443</v>
      </c>
      <c r="R6" s="354" t="s">
        <v>444</v>
      </c>
      <c r="S6" s="354" t="s">
        <v>579</v>
      </c>
      <c r="T6" s="354" t="s">
        <v>580</v>
      </c>
    </row>
    <row r="7" spans="2:20" s="284" customFormat="1" ht="20.100000000000001" customHeight="1">
      <c r="B7" s="643">
        <v>1</v>
      </c>
      <c r="C7" s="648" t="s">
        <v>564</v>
      </c>
      <c r="D7" s="343">
        <v>17257233.732433401</v>
      </c>
      <c r="E7" s="343">
        <v>0</v>
      </c>
      <c r="F7" s="343">
        <v>0</v>
      </c>
      <c r="G7" s="343">
        <v>0</v>
      </c>
      <c r="H7" s="343">
        <v>0</v>
      </c>
      <c r="I7" s="343">
        <v>0</v>
      </c>
      <c r="J7" s="343">
        <v>0</v>
      </c>
      <c r="K7" s="343">
        <v>0</v>
      </c>
      <c r="L7" s="343">
        <v>0</v>
      </c>
      <c r="M7" s="343">
        <v>8297.8637300000009</v>
      </c>
      <c r="N7" s="343">
        <v>0.74820000000000009</v>
      </c>
      <c r="O7" s="343">
        <v>0</v>
      </c>
      <c r="P7" s="343">
        <v>0</v>
      </c>
      <c r="Q7" s="343">
        <v>0</v>
      </c>
      <c r="R7" s="343">
        <v>0</v>
      </c>
      <c r="S7" s="343">
        <f>SUM(D7:R7)</f>
        <v>17265532.344363399</v>
      </c>
      <c r="T7" s="343">
        <f>+S7</f>
        <v>17265532.344363399</v>
      </c>
    </row>
    <row r="8" spans="2:20" s="284" customFormat="1" ht="20.100000000000001" customHeight="1">
      <c r="B8" s="642">
        <v>2</v>
      </c>
      <c r="C8" s="357" t="s">
        <v>565</v>
      </c>
      <c r="D8" s="345">
        <v>0</v>
      </c>
      <c r="E8" s="345">
        <v>0</v>
      </c>
      <c r="F8" s="345">
        <v>0</v>
      </c>
      <c r="G8" s="345">
        <v>0</v>
      </c>
      <c r="H8" s="345">
        <v>26913.338079999998</v>
      </c>
      <c r="I8" s="345">
        <v>0</v>
      </c>
      <c r="J8" s="345">
        <v>0</v>
      </c>
      <c r="K8" s="345">
        <v>0</v>
      </c>
      <c r="L8" s="345">
        <v>0</v>
      </c>
      <c r="M8" s="345">
        <v>0</v>
      </c>
      <c r="N8" s="345">
        <v>0</v>
      </c>
      <c r="O8" s="345">
        <v>0</v>
      </c>
      <c r="P8" s="345">
        <v>0</v>
      </c>
      <c r="Q8" s="345">
        <v>0</v>
      </c>
      <c r="R8" s="345">
        <v>0</v>
      </c>
      <c r="S8" s="345">
        <f t="shared" ref="S8:S22" si="0">SUM(D8:R8)</f>
        <v>26913.338079999998</v>
      </c>
      <c r="T8" s="345">
        <f t="shared" ref="T8:T21" si="1">+S8</f>
        <v>26913.338079999998</v>
      </c>
    </row>
    <row r="9" spans="2:20" s="284" customFormat="1" ht="20.100000000000001" customHeight="1">
      <c r="B9" s="642">
        <v>3</v>
      </c>
      <c r="C9" s="357" t="s">
        <v>566</v>
      </c>
      <c r="D9" s="345">
        <v>191465.558580999</v>
      </c>
      <c r="E9" s="345">
        <v>0</v>
      </c>
      <c r="F9" s="345">
        <v>0</v>
      </c>
      <c r="G9" s="345">
        <v>0</v>
      </c>
      <c r="H9" s="345">
        <v>0</v>
      </c>
      <c r="I9" s="345">
        <v>0</v>
      </c>
      <c r="J9" s="345">
        <v>22995.13193</v>
      </c>
      <c r="K9" s="345">
        <v>0</v>
      </c>
      <c r="L9" s="345">
        <v>0</v>
      </c>
      <c r="M9" s="345">
        <v>0</v>
      </c>
      <c r="N9" s="345">
        <v>0</v>
      </c>
      <c r="O9" s="345">
        <v>0</v>
      </c>
      <c r="P9" s="345">
        <v>0</v>
      </c>
      <c r="Q9" s="345">
        <v>0</v>
      </c>
      <c r="R9" s="345">
        <v>0</v>
      </c>
      <c r="S9" s="345">
        <f t="shared" si="0"/>
        <v>214460.690510999</v>
      </c>
      <c r="T9" s="345">
        <f t="shared" si="1"/>
        <v>214460.690510999</v>
      </c>
    </row>
    <row r="10" spans="2:20" s="284" customFormat="1" ht="20.100000000000001" customHeight="1">
      <c r="B10" s="642">
        <v>4</v>
      </c>
      <c r="C10" s="357" t="s">
        <v>567</v>
      </c>
      <c r="D10" s="345">
        <v>0</v>
      </c>
      <c r="E10" s="345">
        <v>0</v>
      </c>
      <c r="F10" s="345">
        <v>0</v>
      </c>
      <c r="G10" s="345">
        <v>0</v>
      </c>
      <c r="H10" s="345">
        <v>0</v>
      </c>
      <c r="I10" s="345">
        <v>0</v>
      </c>
      <c r="J10" s="345">
        <v>0</v>
      </c>
      <c r="K10" s="345">
        <v>0</v>
      </c>
      <c r="L10" s="345">
        <v>0</v>
      </c>
      <c r="M10" s="345">
        <v>0</v>
      </c>
      <c r="N10" s="345">
        <v>0</v>
      </c>
      <c r="O10" s="345">
        <v>0</v>
      </c>
      <c r="P10" s="345">
        <v>0</v>
      </c>
      <c r="Q10" s="345">
        <v>0</v>
      </c>
      <c r="R10" s="345">
        <v>0</v>
      </c>
      <c r="S10" s="345">
        <f t="shared" si="0"/>
        <v>0</v>
      </c>
      <c r="T10" s="345">
        <f t="shared" si="1"/>
        <v>0</v>
      </c>
    </row>
    <row r="11" spans="2:20" s="284" customFormat="1" ht="20.100000000000001" customHeight="1">
      <c r="B11" s="642">
        <v>5</v>
      </c>
      <c r="C11" s="357" t="s">
        <v>568</v>
      </c>
      <c r="D11" s="345">
        <v>0</v>
      </c>
      <c r="E11" s="345">
        <v>0</v>
      </c>
      <c r="F11" s="345">
        <v>0</v>
      </c>
      <c r="G11" s="345">
        <v>0</v>
      </c>
      <c r="H11" s="345">
        <v>0</v>
      </c>
      <c r="I11" s="345">
        <v>0</v>
      </c>
      <c r="J11" s="345">
        <v>0</v>
      </c>
      <c r="K11" s="345">
        <v>0</v>
      </c>
      <c r="L11" s="345">
        <v>0</v>
      </c>
      <c r="M11" s="345">
        <v>0</v>
      </c>
      <c r="N11" s="345">
        <v>0</v>
      </c>
      <c r="O11" s="345">
        <v>0</v>
      </c>
      <c r="P11" s="345">
        <v>0</v>
      </c>
      <c r="Q11" s="345">
        <v>0</v>
      </c>
      <c r="R11" s="345">
        <v>0</v>
      </c>
      <c r="S11" s="345">
        <f t="shared" si="0"/>
        <v>0</v>
      </c>
      <c r="T11" s="345">
        <f t="shared" si="1"/>
        <v>0</v>
      </c>
    </row>
    <row r="12" spans="2:20" s="284" customFormat="1" ht="20.100000000000001" customHeight="1">
      <c r="B12" s="642">
        <v>6</v>
      </c>
      <c r="C12" s="357" t="s">
        <v>347</v>
      </c>
      <c r="D12" s="345">
        <v>0</v>
      </c>
      <c r="E12" s="345">
        <v>0</v>
      </c>
      <c r="F12" s="345">
        <v>0</v>
      </c>
      <c r="G12" s="345">
        <v>0</v>
      </c>
      <c r="H12" s="345">
        <v>244407.07342500001</v>
      </c>
      <c r="I12" s="345">
        <v>0</v>
      </c>
      <c r="J12" s="345">
        <v>5007.7812660000054</v>
      </c>
      <c r="K12" s="345">
        <v>0</v>
      </c>
      <c r="L12" s="345">
        <v>0</v>
      </c>
      <c r="M12" s="345">
        <v>13555.296390000001</v>
      </c>
      <c r="N12" s="345">
        <v>0</v>
      </c>
      <c r="O12" s="345">
        <v>0</v>
      </c>
      <c r="P12" s="345">
        <v>0</v>
      </c>
      <c r="Q12" s="345">
        <v>0</v>
      </c>
      <c r="R12" s="345">
        <v>0</v>
      </c>
      <c r="S12" s="345">
        <f t="shared" si="0"/>
        <v>262970.15108099999</v>
      </c>
      <c r="T12" s="345">
        <f t="shared" si="1"/>
        <v>262970.15108099999</v>
      </c>
    </row>
    <row r="13" spans="2:20" s="284" customFormat="1" ht="20.100000000000001" customHeight="1">
      <c r="B13" s="642">
        <v>7</v>
      </c>
      <c r="C13" s="357" t="s">
        <v>353</v>
      </c>
      <c r="D13" s="345">
        <v>0</v>
      </c>
      <c r="E13" s="345">
        <v>0</v>
      </c>
      <c r="F13" s="345">
        <v>0</v>
      </c>
      <c r="G13" s="345">
        <v>0</v>
      </c>
      <c r="H13" s="345">
        <v>0</v>
      </c>
      <c r="I13" s="345">
        <v>0</v>
      </c>
      <c r="J13" s="345">
        <v>0</v>
      </c>
      <c r="K13" s="345">
        <v>0</v>
      </c>
      <c r="L13" s="345">
        <v>0</v>
      </c>
      <c r="M13" s="345">
        <v>173323.693565486</v>
      </c>
      <c r="N13" s="345">
        <v>0</v>
      </c>
      <c r="O13" s="345">
        <v>0</v>
      </c>
      <c r="P13" s="345">
        <v>0</v>
      </c>
      <c r="Q13" s="345">
        <v>0</v>
      </c>
      <c r="R13" s="345">
        <v>0</v>
      </c>
      <c r="S13" s="345">
        <f t="shared" si="0"/>
        <v>173323.693565486</v>
      </c>
      <c r="T13" s="345">
        <v>172449.02312548601</v>
      </c>
    </row>
    <row r="14" spans="2:20" s="284" customFormat="1" ht="20.100000000000001" customHeight="1">
      <c r="B14" s="642">
        <v>8</v>
      </c>
      <c r="C14" s="357" t="s">
        <v>581</v>
      </c>
      <c r="D14" s="345">
        <v>0</v>
      </c>
      <c r="E14" s="345">
        <v>0</v>
      </c>
      <c r="F14" s="345">
        <v>0</v>
      </c>
      <c r="G14" s="345">
        <v>0</v>
      </c>
      <c r="H14" s="345">
        <v>0</v>
      </c>
      <c r="I14" s="345">
        <v>0</v>
      </c>
      <c r="J14" s="345">
        <v>0</v>
      </c>
      <c r="K14" s="345">
        <v>0</v>
      </c>
      <c r="L14" s="345">
        <v>434061.391218982</v>
      </c>
      <c r="M14" s="345">
        <v>0</v>
      </c>
      <c r="N14" s="345">
        <v>0</v>
      </c>
      <c r="O14" s="345">
        <v>0</v>
      </c>
      <c r="P14" s="345">
        <v>0</v>
      </c>
      <c r="Q14" s="345">
        <v>0</v>
      </c>
      <c r="R14" s="345">
        <v>0</v>
      </c>
      <c r="S14" s="345">
        <f t="shared" si="0"/>
        <v>434061.391218982</v>
      </c>
      <c r="T14" s="345">
        <f t="shared" si="1"/>
        <v>434061.391218982</v>
      </c>
    </row>
    <row r="15" spans="2:20" s="284" customFormat="1" ht="20.100000000000001" customHeight="1">
      <c r="B15" s="642">
        <v>9</v>
      </c>
      <c r="C15" s="357" t="s">
        <v>582</v>
      </c>
      <c r="D15" s="345">
        <v>0</v>
      </c>
      <c r="E15" s="345">
        <v>0</v>
      </c>
      <c r="F15" s="345">
        <v>0</v>
      </c>
      <c r="G15" s="345">
        <v>0</v>
      </c>
      <c r="H15" s="345">
        <v>0</v>
      </c>
      <c r="I15" s="345">
        <v>1147200.34324335</v>
      </c>
      <c r="J15" s="345">
        <v>275080.28941066097</v>
      </c>
      <c r="K15" s="345">
        <v>0</v>
      </c>
      <c r="L15" s="345">
        <v>29871.281334609899</v>
      </c>
      <c r="M15" s="345">
        <v>1236.0231899999999</v>
      </c>
      <c r="N15" s="345">
        <v>0</v>
      </c>
      <c r="O15" s="345">
        <v>0</v>
      </c>
      <c r="P15" s="345">
        <v>0</v>
      </c>
      <c r="Q15" s="345">
        <v>0</v>
      </c>
      <c r="R15" s="345">
        <v>0</v>
      </c>
      <c r="S15" s="345">
        <f t="shared" si="0"/>
        <v>1453387.9371786211</v>
      </c>
      <c r="T15" s="345">
        <f t="shared" si="1"/>
        <v>1453387.9371786211</v>
      </c>
    </row>
    <row r="16" spans="2:20" s="284" customFormat="1" ht="20.100000000000001" customHeight="1">
      <c r="B16" s="642">
        <v>10</v>
      </c>
      <c r="C16" s="357" t="s">
        <v>355</v>
      </c>
      <c r="D16" s="345">
        <v>0</v>
      </c>
      <c r="E16" s="345">
        <v>0</v>
      </c>
      <c r="F16" s="345">
        <v>0</v>
      </c>
      <c r="G16" s="345">
        <v>0</v>
      </c>
      <c r="H16" s="345">
        <v>0</v>
      </c>
      <c r="I16" s="345">
        <v>0</v>
      </c>
      <c r="J16" s="345">
        <v>0</v>
      </c>
      <c r="K16" s="345">
        <v>0</v>
      </c>
      <c r="L16" s="345">
        <v>0</v>
      </c>
      <c r="M16" s="345">
        <v>100904.69956547</v>
      </c>
      <c r="N16" s="345">
        <v>17161.989664000001</v>
      </c>
      <c r="O16" s="345">
        <v>0</v>
      </c>
      <c r="P16" s="345">
        <v>0</v>
      </c>
      <c r="Q16" s="345">
        <v>0</v>
      </c>
      <c r="R16" s="345">
        <v>0</v>
      </c>
      <c r="S16" s="345">
        <f t="shared" si="0"/>
        <v>118066.68922947001</v>
      </c>
      <c r="T16" s="345">
        <f t="shared" si="1"/>
        <v>118066.68922947001</v>
      </c>
    </row>
    <row r="17" spans="2:20" s="284" customFormat="1" ht="20.100000000000001" customHeight="1">
      <c r="B17" s="642">
        <v>11</v>
      </c>
      <c r="C17" s="357" t="s">
        <v>571</v>
      </c>
      <c r="D17" s="345">
        <v>0</v>
      </c>
      <c r="E17" s="345">
        <v>0</v>
      </c>
      <c r="F17" s="345">
        <v>0</v>
      </c>
      <c r="G17" s="345">
        <v>0</v>
      </c>
      <c r="H17" s="345">
        <v>0</v>
      </c>
      <c r="I17" s="345">
        <v>0</v>
      </c>
      <c r="J17" s="345">
        <v>0</v>
      </c>
      <c r="K17" s="345">
        <v>0</v>
      </c>
      <c r="L17" s="345">
        <v>0</v>
      </c>
      <c r="M17" s="345">
        <v>0</v>
      </c>
      <c r="N17" s="345">
        <v>39841.341240000002</v>
      </c>
      <c r="O17" s="345">
        <v>0</v>
      </c>
      <c r="P17" s="345">
        <v>0</v>
      </c>
      <c r="Q17" s="345">
        <v>0</v>
      </c>
      <c r="R17" s="345">
        <v>0</v>
      </c>
      <c r="S17" s="345">
        <f t="shared" si="0"/>
        <v>39841.341240000002</v>
      </c>
      <c r="T17" s="345">
        <f t="shared" si="1"/>
        <v>39841.341240000002</v>
      </c>
    </row>
    <row r="18" spans="2:20" s="284" customFormat="1" ht="20.100000000000001" customHeight="1">
      <c r="B18" s="642">
        <v>12</v>
      </c>
      <c r="C18" s="357" t="s">
        <v>341</v>
      </c>
      <c r="D18" s="345">
        <v>0</v>
      </c>
      <c r="E18" s="345">
        <v>0</v>
      </c>
      <c r="F18" s="345">
        <v>0</v>
      </c>
      <c r="G18" s="345">
        <v>0</v>
      </c>
      <c r="H18" s="345">
        <v>0</v>
      </c>
      <c r="I18" s="345">
        <v>0</v>
      </c>
      <c r="J18" s="345">
        <v>0</v>
      </c>
      <c r="K18" s="345">
        <v>0</v>
      </c>
      <c r="L18" s="345">
        <v>0</v>
      </c>
      <c r="M18" s="345">
        <v>0</v>
      </c>
      <c r="N18" s="345">
        <v>0</v>
      </c>
      <c r="O18" s="345">
        <v>0</v>
      </c>
      <c r="P18" s="345">
        <v>0</v>
      </c>
      <c r="Q18" s="345">
        <v>0</v>
      </c>
      <c r="R18" s="345">
        <v>0</v>
      </c>
      <c r="S18" s="345">
        <f t="shared" si="0"/>
        <v>0</v>
      </c>
      <c r="T18" s="345">
        <f t="shared" si="1"/>
        <v>0</v>
      </c>
    </row>
    <row r="19" spans="2:20" s="284" customFormat="1" ht="20.100000000000001" customHeight="1">
      <c r="B19" s="642">
        <v>13</v>
      </c>
      <c r="C19" s="357" t="s">
        <v>583</v>
      </c>
      <c r="D19" s="345">
        <v>0</v>
      </c>
      <c r="E19" s="345">
        <v>0</v>
      </c>
      <c r="F19" s="345">
        <v>0</v>
      </c>
      <c r="G19" s="345">
        <v>0</v>
      </c>
      <c r="H19" s="345">
        <v>0</v>
      </c>
      <c r="I19" s="345">
        <v>0</v>
      </c>
      <c r="J19" s="345">
        <v>3002.2992480000003</v>
      </c>
      <c r="K19" s="345">
        <v>0</v>
      </c>
      <c r="L19" s="345">
        <v>0</v>
      </c>
      <c r="M19" s="345">
        <v>42.5298739999999</v>
      </c>
      <c r="N19" s="345">
        <v>0</v>
      </c>
      <c r="O19" s="345">
        <v>0</v>
      </c>
      <c r="P19" s="345">
        <v>0</v>
      </c>
      <c r="Q19" s="345">
        <v>0</v>
      </c>
      <c r="R19" s="345">
        <v>0</v>
      </c>
      <c r="S19" s="345">
        <f t="shared" si="0"/>
        <v>3044.8291220000001</v>
      </c>
      <c r="T19" s="345">
        <f t="shared" si="1"/>
        <v>3044.8291220000001</v>
      </c>
    </row>
    <row r="20" spans="2:20" s="284" customFormat="1" ht="20.100000000000001" customHeight="1">
      <c r="B20" s="642">
        <v>14</v>
      </c>
      <c r="C20" s="357" t="s">
        <v>584</v>
      </c>
      <c r="D20" s="345">
        <v>0</v>
      </c>
      <c r="E20" s="345">
        <v>0</v>
      </c>
      <c r="F20" s="345">
        <v>0</v>
      </c>
      <c r="G20" s="345">
        <v>0</v>
      </c>
      <c r="H20" s="345">
        <v>0</v>
      </c>
      <c r="I20" s="345">
        <v>0</v>
      </c>
      <c r="J20" s="345">
        <v>0</v>
      </c>
      <c r="K20" s="345">
        <v>0</v>
      </c>
      <c r="L20" s="345">
        <v>0</v>
      </c>
      <c r="M20" s="345">
        <v>6998.9394499999999</v>
      </c>
      <c r="N20" s="345">
        <v>0</v>
      </c>
      <c r="O20" s="345">
        <v>0</v>
      </c>
      <c r="P20" s="345">
        <v>0</v>
      </c>
      <c r="Q20" s="345">
        <v>0</v>
      </c>
      <c r="R20" s="345">
        <v>0</v>
      </c>
      <c r="S20" s="345">
        <f t="shared" si="0"/>
        <v>6998.9394499999999</v>
      </c>
      <c r="T20" s="345">
        <f t="shared" si="1"/>
        <v>6998.9394499999999</v>
      </c>
    </row>
    <row r="21" spans="2:20" s="284" customFormat="1" ht="20.100000000000001" customHeight="1">
      <c r="B21" s="642">
        <v>15</v>
      </c>
      <c r="C21" s="357" t="s">
        <v>585</v>
      </c>
      <c r="D21" s="345">
        <v>0</v>
      </c>
      <c r="E21" s="345">
        <v>0</v>
      </c>
      <c r="F21" s="345">
        <v>0</v>
      </c>
      <c r="G21" s="345">
        <v>0</v>
      </c>
      <c r="H21" s="345">
        <v>0</v>
      </c>
      <c r="I21" s="345">
        <v>0</v>
      </c>
      <c r="J21" s="345">
        <v>0</v>
      </c>
      <c r="K21" s="345">
        <v>0</v>
      </c>
      <c r="L21" s="345">
        <v>0</v>
      </c>
      <c r="M21" s="345">
        <v>133.078</v>
      </c>
      <c r="N21" s="345">
        <v>0</v>
      </c>
      <c r="O21" s="345">
        <v>154523.66890000002</v>
      </c>
      <c r="P21" s="345">
        <v>0</v>
      </c>
      <c r="Q21" s="345">
        <v>0</v>
      </c>
      <c r="R21" s="345">
        <v>0</v>
      </c>
      <c r="S21" s="345">
        <f t="shared" si="0"/>
        <v>154656.74690000003</v>
      </c>
      <c r="T21" s="345">
        <f t="shared" si="1"/>
        <v>154656.74690000003</v>
      </c>
    </row>
    <row r="22" spans="2:20" s="284" customFormat="1" ht="20.100000000000001" customHeight="1">
      <c r="B22" s="644">
        <v>16</v>
      </c>
      <c r="C22" s="361" t="s">
        <v>574</v>
      </c>
      <c r="D22" s="367">
        <v>358590.55525604199</v>
      </c>
      <c r="E22" s="367">
        <v>104929.84079999999</v>
      </c>
      <c r="F22" s="367">
        <v>0</v>
      </c>
      <c r="G22" s="367">
        <v>0</v>
      </c>
      <c r="H22" s="367">
        <v>93794.793650000007</v>
      </c>
      <c r="I22" s="367">
        <v>0</v>
      </c>
      <c r="J22" s="367">
        <v>0</v>
      </c>
      <c r="K22" s="367">
        <v>0</v>
      </c>
      <c r="L22" s="367">
        <v>0</v>
      </c>
      <c r="M22" s="367">
        <v>667656.80135199905</v>
      </c>
      <c r="N22" s="367">
        <v>0</v>
      </c>
      <c r="O22" s="367">
        <v>23197.702009999903</v>
      </c>
      <c r="P22" s="367">
        <v>0</v>
      </c>
      <c r="Q22" s="367">
        <v>0</v>
      </c>
      <c r="R22" s="367">
        <v>0</v>
      </c>
      <c r="S22" s="367">
        <f t="shared" si="0"/>
        <v>1248169.6930680408</v>
      </c>
      <c r="T22" s="367">
        <v>1120489.4033180408</v>
      </c>
    </row>
    <row r="23" spans="2:20" s="650" customFormat="1" ht="20.100000000000001" customHeight="1" thickBot="1">
      <c r="B23" s="657">
        <v>17</v>
      </c>
      <c r="C23" s="267" t="s">
        <v>575</v>
      </c>
      <c r="D23" s="283">
        <f t="shared" ref="D23:Q23" si="2">+SUM(D7:D22)</f>
        <v>17807289.846270442</v>
      </c>
      <c r="E23" s="283">
        <f t="shared" si="2"/>
        <v>104929.84079999999</v>
      </c>
      <c r="F23" s="283">
        <f t="shared" si="2"/>
        <v>0</v>
      </c>
      <c r="G23" s="283">
        <f t="shared" si="2"/>
        <v>0</v>
      </c>
      <c r="H23" s="283">
        <f t="shared" si="2"/>
        <v>365115.20515500003</v>
      </c>
      <c r="I23" s="283">
        <f t="shared" si="2"/>
        <v>1147200.34324335</v>
      </c>
      <c r="J23" s="283">
        <f t="shared" si="2"/>
        <v>306085.50185466098</v>
      </c>
      <c r="K23" s="283">
        <f t="shared" si="2"/>
        <v>0</v>
      </c>
      <c r="L23" s="283">
        <f t="shared" si="2"/>
        <v>463932.6725535919</v>
      </c>
      <c r="M23" s="283">
        <f t="shared" si="2"/>
        <v>972148.92511695507</v>
      </c>
      <c r="N23" s="283">
        <f t="shared" si="2"/>
        <v>57004.079104000004</v>
      </c>
      <c r="O23" s="283">
        <f t="shared" si="2"/>
        <v>177721.37090999991</v>
      </c>
      <c r="P23" s="283">
        <f t="shared" si="2"/>
        <v>0</v>
      </c>
      <c r="Q23" s="283">
        <f t="shared" si="2"/>
        <v>0</v>
      </c>
      <c r="R23" s="283">
        <f>+SUM(R7:R22)</f>
        <v>0</v>
      </c>
      <c r="S23" s="283">
        <f>SUM(D23:R23)</f>
        <v>21401427.785007998</v>
      </c>
      <c r="T23" s="283">
        <f>SUM(T7:T22)</f>
        <v>21272872.824817996</v>
      </c>
    </row>
    <row r="24" spans="2:20" s="23" customFormat="1" ht="12.75"/>
    <row r="25" spans="2:20" s="23" customFormat="1" ht="15">
      <c r="C25" s="708"/>
      <c r="D25" s="693"/>
      <c r="E25" s="693"/>
      <c r="F25" s="693"/>
      <c r="G25" s="693"/>
      <c r="H25" s="693"/>
      <c r="I25" s="693"/>
      <c r="J25" s="693"/>
      <c r="K25" s="693"/>
      <c r="L25" s="693"/>
      <c r="M25" s="693"/>
      <c r="N25" s="693"/>
      <c r="O25" s="693"/>
      <c r="P25" s="693"/>
      <c r="Q25" s="693"/>
      <c r="R25" s="693"/>
      <c r="S25" s="693"/>
      <c r="T25" s="693"/>
    </row>
    <row r="26" spans="2:20" s="23" customFormat="1" ht="12.75">
      <c r="D26" s="709"/>
      <c r="E26" s="709"/>
      <c r="F26" s="709"/>
      <c r="G26" s="709"/>
      <c r="H26" s="709"/>
      <c r="I26" s="709"/>
      <c r="J26" s="709"/>
      <c r="K26" s="709"/>
      <c r="L26" s="709"/>
      <c r="M26" s="709"/>
      <c r="N26" s="709"/>
      <c r="O26" s="709"/>
      <c r="P26" s="709"/>
      <c r="Q26" s="709"/>
      <c r="R26" s="709"/>
      <c r="S26" s="709"/>
    </row>
    <row r="27" spans="2:20" s="23" customFormat="1" ht="12.75"/>
    <row r="28" spans="2:20" s="23" customFormat="1" ht="12.75"/>
  </sheetData>
  <mergeCells count="4">
    <mergeCell ref="C4:C6"/>
    <mergeCell ref="D4:R4"/>
    <mergeCell ref="S4:S5"/>
    <mergeCell ref="T4:T5"/>
  </mergeCells>
  <pageMargins left="0.70866141732283472" right="0.70866141732283472" top="0.74803149606299213" bottom="0.74803149606299213" header="0.31496062992125984" footer="0.31496062992125984"/>
  <pageSetup paperSize="9" scale="48" orientation="landscape" r:id="rId1"/>
  <headerFooter>
    <oddHeader>&amp;CPT
Anexo 23&amp;L&amp;"Calibri"&amp;10&amp;K000000Confidential&amp;1#</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fitToPage="1"/>
  </sheetPr>
  <dimension ref="B1:F24"/>
  <sheetViews>
    <sheetView showGridLines="0" zoomScaleNormal="100" zoomScaleSheetLayoutView="100" zoomScalePageLayoutView="70" workbookViewId="0"/>
  </sheetViews>
  <sheetFormatPr defaultColWidth="9.140625" defaultRowHeight="14.25"/>
  <cols>
    <col min="1" max="1" width="4.7109375" style="8" customWidth="1"/>
    <col min="2" max="2" width="7" style="8" customWidth="1"/>
    <col min="3" max="3" width="67.7109375" style="8" customWidth="1"/>
    <col min="4" max="4" width="29.42578125" style="8" customWidth="1"/>
    <col min="5" max="5" width="28.28515625" style="8" customWidth="1"/>
    <col min="6" max="16384" width="9.140625" style="8"/>
  </cols>
  <sheetData>
    <row r="1" spans="2:6" ht="20.25">
      <c r="B1" s="138" t="s">
        <v>586</v>
      </c>
      <c r="C1" s="68"/>
      <c r="D1" s="68"/>
      <c r="E1" s="68"/>
      <c r="F1" s="73"/>
    </row>
    <row r="2" spans="2:6" s="57" customFormat="1">
      <c r="B2" s="57" t="s">
        <v>815</v>
      </c>
      <c r="C2" s="613"/>
      <c r="D2" s="614"/>
      <c r="E2" s="614"/>
    </row>
    <row r="3" spans="2:6" s="79" customFormat="1" ht="51.75" customHeight="1">
      <c r="B3" s="638"/>
      <c r="C3" s="638"/>
      <c r="D3" s="635" t="s">
        <v>601</v>
      </c>
      <c r="E3" s="635" t="s">
        <v>602</v>
      </c>
    </row>
    <row r="4" spans="2:6" s="79" customFormat="1" ht="20.100000000000001" customHeight="1" thickBot="1">
      <c r="B4" s="859"/>
      <c r="C4" s="859"/>
      <c r="D4" s="209" t="s">
        <v>4</v>
      </c>
      <c r="E4" s="209" t="s">
        <v>5</v>
      </c>
    </row>
    <row r="5" spans="2:6" s="79" customFormat="1" ht="20.100000000000001" customHeight="1">
      <c r="B5" s="421">
        <v>1</v>
      </c>
      <c r="C5" s="615" t="s">
        <v>603</v>
      </c>
      <c r="D5" s="710">
        <f>+SUM(D6:D8)</f>
        <v>2459511.8415975505</v>
      </c>
      <c r="E5" s="710">
        <f>+SUM(E6:E8)</f>
        <v>2397367.2746790671</v>
      </c>
    </row>
    <row r="6" spans="2:6" s="79" customFormat="1" ht="20.100000000000001" customHeight="1">
      <c r="B6" s="481">
        <v>2</v>
      </c>
      <c r="C6" s="429" t="s">
        <v>604</v>
      </c>
      <c r="D6" s="358">
        <v>0</v>
      </c>
      <c r="E6" s="358">
        <v>0</v>
      </c>
    </row>
    <row r="7" spans="2:6" s="79" customFormat="1" ht="20.100000000000001" customHeight="1">
      <c r="B7" s="481">
        <v>3</v>
      </c>
      <c r="C7" s="429" t="s">
        <v>347</v>
      </c>
      <c r="D7" s="358">
        <v>573850.893909076</v>
      </c>
      <c r="E7" s="358">
        <v>573850.89390907495</v>
      </c>
    </row>
    <row r="8" spans="2:6" s="79" customFormat="1" ht="20.100000000000001" customHeight="1">
      <c r="B8" s="481">
        <v>4</v>
      </c>
      <c r="C8" s="429" t="s">
        <v>605</v>
      </c>
      <c r="D8" s="358">
        <v>1885660.9476884748</v>
      </c>
      <c r="E8" s="358">
        <v>1823516.3807699922</v>
      </c>
    </row>
    <row r="9" spans="2:6" s="79" customFormat="1" ht="20.100000000000001" customHeight="1">
      <c r="B9" s="481">
        <v>4.0999999999999996</v>
      </c>
      <c r="C9" s="429" t="s">
        <v>606</v>
      </c>
      <c r="D9" s="358">
        <v>4650.4742915633497</v>
      </c>
      <c r="E9" s="358">
        <v>0</v>
      </c>
    </row>
    <row r="10" spans="2:6" s="79" customFormat="1" ht="20.100000000000001" customHeight="1">
      <c r="B10" s="616">
        <v>4.2</v>
      </c>
      <c r="C10" s="429" t="s">
        <v>607</v>
      </c>
      <c r="D10" s="358">
        <v>522633.03666102001</v>
      </c>
      <c r="E10" s="358">
        <v>517088.10231598094</v>
      </c>
    </row>
    <row r="11" spans="2:6" s="79" customFormat="1" ht="20.100000000000001" customHeight="1">
      <c r="B11" s="481">
        <v>5</v>
      </c>
      <c r="C11" s="617" t="s">
        <v>608</v>
      </c>
      <c r="D11" s="618">
        <f>+D12+D13+D14+D17</f>
        <v>15640375.370185705</v>
      </c>
      <c r="E11" s="618">
        <f>+E12+E13+E14+E17</f>
        <v>7970699.437246209</v>
      </c>
    </row>
    <row r="12" spans="2:6" s="79" customFormat="1" ht="20.100000000000001" customHeight="1">
      <c r="B12" s="481">
        <v>6</v>
      </c>
      <c r="C12" s="429" t="s">
        <v>604</v>
      </c>
      <c r="D12" s="358">
        <v>0</v>
      </c>
      <c r="E12" s="358">
        <v>0</v>
      </c>
    </row>
    <row r="13" spans="2:6" s="79" customFormat="1" ht="20.100000000000001" customHeight="1">
      <c r="B13" s="481">
        <v>7</v>
      </c>
      <c r="C13" s="429" t="s">
        <v>347</v>
      </c>
      <c r="D13" s="358">
        <v>100753.48176881453</v>
      </c>
      <c r="E13" s="358">
        <v>100753.48176881453</v>
      </c>
    </row>
    <row r="14" spans="2:6" s="79" customFormat="1" ht="20.100000000000001" customHeight="1">
      <c r="B14" s="481">
        <v>8</v>
      </c>
      <c r="C14" s="429" t="s">
        <v>605</v>
      </c>
      <c r="D14" s="358">
        <v>3382641.7274797726</v>
      </c>
      <c r="E14" s="358">
        <v>2864412.707882483</v>
      </c>
    </row>
    <row r="15" spans="2:6" s="79" customFormat="1" ht="20.100000000000001" customHeight="1">
      <c r="B15" s="616">
        <v>8.1</v>
      </c>
      <c r="C15" s="619" t="s">
        <v>606</v>
      </c>
      <c r="D15" s="358">
        <v>1331280.0431010693</v>
      </c>
      <c r="E15" s="358">
        <v>1190677.4810626893</v>
      </c>
    </row>
    <row r="16" spans="2:6" s="79" customFormat="1" ht="20.100000000000001" customHeight="1">
      <c r="B16" s="616">
        <v>8.1999999999999993</v>
      </c>
      <c r="C16" s="619" t="s">
        <v>607</v>
      </c>
      <c r="D16" s="358">
        <v>0</v>
      </c>
      <c r="E16" s="358">
        <v>0</v>
      </c>
    </row>
    <row r="17" spans="2:5" s="79" customFormat="1" ht="20.100000000000001" customHeight="1">
      <c r="B17" s="481">
        <v>9</v>
      </c>
      <c r="C17" s="429" t="s">
        <v>569</v>
      </c>
      <c r="D17" s="358">
        <f>D18+D19+D20+D21+D22</f>
        <v>12156980.160937117</v>
      </c>
      <c r="E17" s="358">
        <f>E18+E19+E20+E21+E22</f>
        <v>5005533.2475949116</v>
      </c>
    </row>
    <row r="18" spans="2:5" s="79" customFormat="1" ht="20.100000000000001" customHeight="1">
      <c r="B18" s="616">
        <v>9.1</v>
      </c>
      <c r="C18" s="619" t="s">
        <v>609</v>
      </c>
      <c r="D18" s="358">
        <v>362723.04754822998</v>
      </c>
      <c r="E18" s="358">
        <v>120907.68251607699</v>
      </c>
    </row>
    <row r="19" spans="2:5" s="79" customFormat="1" ht="20.100000000000001" customHeight="1">
      <c r="B19" s="616">
        <v>9.1999999999999993</v>
      </c>
      <c r="C19" s="619" t="s">
        <v>610</v>
      </c>
      <c r="D19" s="358">
        <v>10277313.6574784</v>
      </c>
      <c r="E19" s="358">
        <v>3425783.7982613402</v>
      </c>
    </row>
    <row r="20" spans="2:5" s="79" customFormat="1" ht="20.100000000000001" customHeight="1">
      <c r="B20" s="616">
        <v>9.3000000000000007</v>
      </c>
      <c r="C20" s="619" t="s">
        <v>597</v>
      </c>
      <c r="D20" s="358">
        <v>249534.25867604601</v>
      </c>
      <c r="E20" s="358">
        <v>249534.25867606199</v>
      </c>
    </row>
    <row r="21" spans="2:5" s="79" customFormat="1" ht="20.100000000000001" customHeight="1">
      <c r="B21" s="616">
        <v>9.4</v>
      </c>
      <c r="C21" s="619" t="s">
        <v>611</v>
      </c>
      <c r="D21" s="358">
        <v>618400.81882860872</v>
      </c>
      <c r="E21" s="358">
        <v>593864.79629082582</v>
      </c>
    </row>
    <row r="22" spans="2:5" s="79" customFormat="1" ht="20.100000000000001" customHeight="1">
      <c r="B22" s="616">
        <v>9.5</v>
      </c>
      <c r="C22" s="619" t="s">
        <v>612</v>
      </c>
      <c r="D22" s="358">
        <v>649008.3784058314</v>
      </c>
      <c r="E22" s="358">
        <v>615442.71185060649</v>
      </c>
    </row>
    <row r="23" spans="2:5" s="245" customFormat="1" ht="20.100000000000001" customHeight="1" thickBot="1">
      <c r="B23" s="620">
        <v>10</v>
      </c>
      <c r="C23" s="621" t="s">
        <v>613</v>
      </c>
      <c r="D23" s="622">
        <f>+D5+D11</f>
        <v>18099887.211783256</v>
      </c>
      <c r="E23" s="622">
        <f>+E5+E11</f>
        <v>10368066.711925276</v>
      </c>
    </row>
    <row r="24" spans="2:5" s="23" customFormat="1" ht="12.75"/>
  </sheetData>
  <mergeCells count="1">
    <mergeCell ref="B4:C4"/>
  </mergeCells>
  <pageMargins left="0.70866141732283472" right="0.70866141732283472" top="0.74803149606299213" bottom="0.74803149606299213" header="0.31496062992125984" footer="0.31496062992125984"/>
  <pageSetup paperSize="9" orientation="landscape" r:id="rId1"/>
  <headerFooter>
    <oddHeader>&amp;CPT
Anexo XXI&amp;L&amp;"Calibri"&amp;10&amp;K000000Confidential&amp;1#</oddHeader>
    <oddFooter>&amp;C&amp;P</oddFooter>
    <evenHeader>&amp;L&amp;"Times New Roman,Regular"&amp;12&amp;K000000Banco Central da Irlanda - RESTRITO</evenHeader>
    <firstHeader>&amp;L&amp;"Times New Roman,Regular"&amp;12&amp;K000000Banco Central da Irlanda - RESTRITO</first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40"/>
  <sheetViews>
    <sheetView showGridLines="0" zoomScaleNormal="100" zoomScalePageLayoutView="70" workbookViewId="0"/>
  </sheetViews>
  <sheetFormatPr defaultColWidth="9.140625" defaultRowHeight="14.25"/>
  <cols>
    <col min="1" max="1" width="4.7109375" style="8" customWidth="1"/>
    <col min="2" max="2" width="5.42578125" style="33" customWidth="1"/>
    <col min="3" max="3" width="38.42578125" style="8" customWidth="1"/>
    <col min="4" max="4" width="12.7109375" style="8" customWidth="1"/>
    <col min="5" max="10" width="15.5703125" style="8" customWidth="1"/>
    <col min="11" max="15" width="15.7109375" style="8" customWidth="1"/>
    <col min="16" max="17" width="15.28515625" style="8" customWidth="1"/>
    <col min="18" max="18" width="7.28515625" style="8" customWidth="1"/>
    <col min="19" max="16384" width="9.140625" style="8"/>
  </cols>
  <sheetData>
    <row r="1" spans="1:18" ht="18">
      <c r="B1" s="372" t="s">
        <v>587</v>
      </c>
    </row>
    <row r="2" spans="1:18" s="57" customFormat="1">
      <c r="B2" s="417" t="s">
        <v>815</v>
      </c>
    </row>
    <row r="3" spans="1:18" s="57" customFormat="1">
      <c r="B3" s="417"/>
    </row>
    <row r="4" spans="1:18" s="57" customFormat="1">
      <c r="B4" s="417"/>
      <c r="C4" s="606"/>
    </row>
    <row r="5" spans="1:18" s="245" customFormat="1" ht="32.25" customHeight="1">
      <c r="A5" s="79"/>
      <c r="B5" s="860" t="s">
        <v>589</v>
      </c>
      <c r="C5" s="860"/>
      <c r="D5" s="862" t="s">
        <v>614</v>
      </c>
      <c r="E5" s="863" t="s">
        <v>615</v>
      </c>
      <c r="F5" s="863"/>
      <c r="G5" s="863"/>
      <c r="H5" s="863"/>
      <c r="I5" s="863"/>
      <c r="J5" s="863"/>
      <c r="K5" s="863"/>
      <c r="L5" s="863"/>
      <c r="M5" s="863"/>
      <c r="N5" s="863"/>
      <c r="O5" s="863"/>
      <c r="P5" s="863" t="s">
        <v>616</v>
      </c>
      <c r="Q5" s="863"/>
      <c r="R5" s="57"/>
    </row>
    <row r="6" spans="1:18" s="245" customFormat="1" ht="44.65" customHeight="1">
      <c r="A6" s="128"/>
      <c r="B6" s="860"/>
      <c r="C6" s="860"/>
      <c r="D6" s="862"/>
      <c r="E6" s="864" t="s">
        <v>617</v>
      </c>
      <c r="F6" s="864"/>
      <c r="G6" s="864"/>
      <c r="H6" s="864"/>
      <c r="I6" s="864"/>
      <c r="J6" s="864"/>
      <c r="K6" s="864"/>
      <c r="L6" s="864"/>
      <c r="M6" s="864"/>
      <c r="N6" s="864" t="s">
        <v>762</v>
      </c>
      <c r="O6" s="864"/>
      <c r="P6" s="865" t="s">
        <v>835</v>
      </c>
      <c r="Q6" s="865" t="s">
        <v>836</v>
      </c>
      <c r="R6" s="338"/>
    </row>
    <row r="7" spans="1:18" s="245" customFormat="1" ht="12.75">
      <c r="A7" s="128"/>
      <c r="B7" s="860"/>
      <c r="C7" s="860"/>
      <c r="D7" s="862"/>
      <c r="E7" s="865" t="s">
        <v>837</v>
      </c>
      <c r="F7" s="865" t="s">
        <v>838</v>
      </c>
      <c r="G7" s="608"/>
      <c r="H7" s="608"/>
      <c r="I7" s="608"/>
      <c r="J7" s="865" t="s">
        <v>839</v>
      </c>
      <c r="K7" s="608"/>
      <c r="L7" s="608"/>
      <c r="M7" s="608"/>
      <c r="N7" s="865" t="s">
        <v>840</v>
      </c>
      <c r="O7" s="865" t="s">
        <v>841</v>
      </c>
      <c r="P7" s="863"/>
      <c r="Q7" s="863"/>
      <c r="R7" s="339"/>
    </row>
    <row r="8" spans="1:18" s="245" customFormat="1" ht="91.5" customHeight="1">
      <c r="A8" s="128"/>
      <c r="B8" s="860"/>
      <c r="C8" s="860"/>
      <c r="D8" s="640"/>
      <c r="E8" s="863"/>
      <c r="F8" s="863"/>
      <c r="G8" s="641" t="s">
        <v>842</v>
      </c>
      <c r="H8" s="641" t="s">
        <v>843</v>
      </c>
      <c r="I8" s="641" t="s">
        <v>844</v>
      </c>
      <c r="J8" s="863"/>
      <c r="K8" s="641" t="s">
        <v>845</v>
      </c>
      <c r="L8" s="641" t="s">
        <v>846</v>
      </c>
      <c r="M8" s="641" t="s">
        <v>847</v>
      </c>
      <c r="N8" s="863"/>
      <c r="O8" s="863"/>
      <c r="P8" s="863"/>
      <c r="Q8" s="863"/>
      <c r="R8" s="339"/>
    </row>
    <row r="9" spans="1:18" s="79" customFormat="1" ht="13.5" thickBot="1">
      <c r="A9" s="128"/>
      <c r="B9" s="861"/>
      <c r="C9" s="861"/>
      <c r="D9" s="639" t="s">
        <v>4</v>
      </c>
      <c r="E9" s="639" t="s">
        <v>5</v>
      </c>
      <c r="F9" s="639" t="s">
        <v>6</v>
      </c>
      <c r="G9" s="639" t="s">
        <v>41</v>
      </c>
      <c r="H9" s="639" t="s">
        <v>42</v>
      </c>
      <c r="I9" s="639" t="s">
        <v>94</v>
      </c>
      <c r="J9" s="639" t="s">
        <v>95</v>
      </c>
      <c r="K9" s="639" t="s">
        <v>96</v>
      </c>
      <c r="L9" s="639" t="s">
        <v>219</v>
      </c>
      <c r="M9" s="639" t="s">
        <v>220</v>
      </c>
      <c r="N9" s="639" t="s">
        <v>221</v>
      </c>
      <c r="O9" s="639" t="s">
        <v>222</v>
      </c>
      <c r="P9" s="639" t="s">
        <v>223</v>
      </c>
      <c r="Q9" s="639" t="s">
        <v>443</v>
      </c>
      <c r="R9" s="340"/>
    </row>
    <row r="10" spans="1:18" s="128" customFormat="1" ht="20.25" customHeight="1">
      <c r="B10" s="323">
        <v>1</v>
      </c>
      <c r="C10" s="648" t="s">
        <v>604</v>
      </c>
      <c r="D10" s="355">
        <v>0</v>
      </c>
      <c r="E10" s="712">
        <v>0</v>
      </c>
      <c r="F10" s="712">
        <v>0</v>
      </c>
      <c r="G10" s="712">
        <v>0</v>
      </c>
      <c r="H10" s="712">
        <v>0</v>
      </c>
      <c r="I10" s="712">
        <v>0</v>
      </c>
      <c r="J10" s="712">
        <v>0</v>
      </c>
      <c r="K10" s="712">
        <v>0</v>
      </c>
      <c r="L10" s="712">
        <v>0</v>
      </c>
      <c r="M10" s="712">
        <v>0</v>
      </c>
      <c r="N10" s="712">
        <v>0</v>
      </c>
      <c r="O10" s="712">
        <v>0</v>
      </c>
      <c r="P10" s="343">
        <v>0</v>
      </c>
      <c r="Q10" s="343">
        <v>0</v>
      </c>
      <c r="R10" s="607"/>
    </row>
    <row r="11" spans="1:18" s="128" customFormat="1" ht="20.25" customHeight="1">
      <c r="B11" s="425">
        <v>2</v>
      </c>
      <c r="C11" s="649" t="s">
        <v>347</v>
      </c>
      <c r="D11" s="358">
        <v>243278.73243422603</v>
      </c>
      <c r="E11" s="715">
        <v>0</v>
      </c>
      <c r="F11" s="715">
        <v>0</v>
      </c>
      <c r="G11" s="715">
        <v>0</v>
      </c>
      <c r="H11" s="715">
        <v>0</v>
      </c>
      <c r="I11" s="715">
        <v>0</v>
      </c>
      <c r="J11" s="715">
        <v>0</v>
      </c>
      <c r="K11" s="715">
        <v>0</v>
      </c>
      <c r="L11" s="715">
        <v>0</v>
      </c>
      <c r="M11" s="715">
        <v>0</v>
      </c>
      <c r="N11" s="715">
        <v>0</v>
      </c>
      <c r="O11" s="715">
        <v>0</v>
      </c>
      <c r="P11" s="345">
        <v>100795.98477056052</v>
      </c>
      <c r="Q11" s="345">
        <v>100753.48176881453</v>
      </c>
      <c r="R11" s="607"/>
    </row>
    <row r="12" spans="1:18" s="128" customFormat="1" ht="20.25" customHeight="1">
      <c r="B12" s="425">
        <v>3</v>
      </c>
      <c r="C12" s="649" t="s">
        <v>353</v>
      </c>
      <c r="D12" s="609">
        <f>+SUM(D13:D15)</f>
        <v>3774930.1173833199</v>
      </c>
      <c r="E12" s="610">
        <v>2.7305475033546238E-2</v>
      </c>
      <c r="F12" s="610">
        <f>+SUM(G12:I12)</f>
        <v>3.9338679417590576E-3</v>
      </c>
      <c r="G12" s="610">
        <v>3.9338679417590576E-3</v>
      </c>
      <c r="H12" s="610">
        <v>0</v>
      </c>
      <c r="I12" s="610">
        <v>0</v>
      </c>
      <c r="J12" s="610">
        <v>0</v>
      </c>
      <c r="K12" s="610">
        <v>0</v>
      </c>
      <c r="L12" s="610">
        <v>0</v>
      </c>
      <c r="M12" s="610">
        <v>0</v>
      </c>
      <c r="N12" s="610">
        <v>1.8121544038653167E-3</v>
      </c>
      <c r="O12" s="610">
        <v>0</v>
      </c>
      <c r="P12" s="609">
        <f>+SUM(P13:P15)</f>
        <v>3183029.8657578295</v>
      </c>
      <c r="Q12" s="609">
        <f>+SUM(Q13:Q15)</f>
        <v>2864412.707882483</v>
      </c>
      <c r="R12" s="369"/>
    </row>
    <row r="13" spans="1:18" s="128" customFormat="1" ht="20.25" customHeight="1">
      <c r="B13" s="425" t="s">
        <v>592</v>
      </c>
      <c r="C13" s="649" t="s">
        <v>606</v>
      </c>
      <c r="D13" s="345">
        <v>1681844.7537918</v>
      </c>
      <c r="E13" s="360">
        <v>5.1946707289712374E-2</v>
      </c>
      <c r="F13" s="360">
        <v>7.9304492641691943E-3</v>
      </c>
      <c r="G13" s="360">
        <v>7.9304492641691943E-3</v>
      </c>
      <c r="H13" s="360">
        <v>0</v>
      </c>
      <c r="I13" s="360">
        <v>0</v>
      </c>
      <c r="J13" s="360">
        <v>0</v>
      </c>
      <c r="K13" s="360">
        <v>0</v>
      </c>
      <c r="L13" s="360">
        <v>0</v>
      </c>
      <c r="M13" s="360">
        <v>0</v>
      </c>
      <c r="N13" s="360">
        <v>1.1045477903425841E-3</v>
      </c>
      <c r="O13" s="360">
        <v>0</v>
      </c>
      <c r="P13" s="345">
        <v>1499984.1579121961</v>
      </c>
      <c r="Q13" s="345">
        <v>1190677.4810626893</v>
      </c>
      <c r="R13" s="341"/>
    </row>
    <row r="14" spans="1:18" s="128" customFormat="1" ht="20.25" customHeight="1">
      <c r="B14" s="425" t="s">
        <v>593</v>
      </c>
      <c r="C14" s="649" t="s">
        <v>607</v>
      </c>
      <c r="D14" s="345">
        <v>0</v>
      </c>
      <c r="E14" s="360">
        <v>0</v>
      </c>
      <c r="F14" s="360">
        <v>0</v>
      </c>
      <c r="G14" s="360">
        <v>0</v>
      </c>
      <c r="H14" s="360">
        <v>0</v>
      </c>
      <c r="I14" s="360">
        <v>0</v>
      </c>
      <c r="J14" s="360">
        <v>0</v>
      </c>
      <c r="K14" s="360">
        <v>0</v>
      </c>
      <c r="L14" s="360">
        <v>0</v>
      </c>
      <c r="M14" s="360">
        <v>0</v>
      </c>
      <c r="N14" s="360">
        <v>0</v>
      </c>
      <c r="O14" s="360">
        <v>0</v>
      </c>
      <c r="P14" s="345">
        <v>0</v>
      </c>
      <c r="Q14" s="345">
        <v>0</v>
      </c>
      <c r="R14" s="341"/>
    </row>
    <row r="15" spans="1:18" s="128" customFormat="1" ht="20.25" customHeight="1">
      <c r="B15" s="425" t="s">
        <v>618</v>
      </c>
      <c r="C15" s="649" t="s">
        <v>619</v>
      </c>
      <c r="D15" s="345">
        <v>2093085.3635915201</v>
      </c>
      <c r="E15" s="360">
        <v>7.5056484627432076E-3</v>
      </c>
      <c r="F15" s="360">
        <v>7.2251811001394696E-4</v>
      </c>
      <c r="G15" s="360">
        <v>7.2251811001394696E-4</v>
      </c>
      <c r="H15" s="360">
        <v>0</v>
      </c>
      <c r="I15" s="360">
        <v>0</v>
      </c>
      <c r="J15" s="360">
        <v>0</v>
      </c>
      <c r="K15" s="360">
        <v>0</v>
      </c>
      <c r="L15" s="360">
        <v>0</v>
      </c>
      <c r="M15" s="360">
        <v>0</v>
      </c>
      <c r="N15" s="360">
        <v>2.3807334457919805E-3</v>
      </c>
      <c r="O15" s="360">
        <v>0</v>
      </c>
      <c r="P15" s="345">
        <v>1683045.7078456336</v>
      </c>
      <c r="Q15" s="345">
        <v>1673735.2268197937</v>
      </c>
      <c r="R15" s="341"/>
    </row>
    <row r="16" spans="1:18" s="128" customFormat="1" ht="20.25" customHeight="1">
      <c r="B16" s="425">
        <v>4</v>
      </c>
      <c r="C16" s="649" t="s">
        <v>569</v>
      </c>
      <c r="D16" s="609">
        <f>+SUM(D17:D21)</f>
        <v>23524139.76529897</v>
      </c>
      <c r="E16" s="610">
        <v>6.1275475224980263E-3</v>
      </c>
      <c r="F16" s="610">
        <f>+SUM(G16:I16)</f>
        <v>0.86464933647922915</v>
      </c>
      <c r="G16" s="610">
        <v>0.86464933647922915</v>
      </c>
      <c r="H16" s="610">
        <v>0</v>
      </c>
      <c r="I16" s="610">
        <v>0</v>
      </c>
      <c r="J16" s="610">
        <v>0</v>
      </c>
      <c r="K16" s="610">
        <v>0</v>
      </c>
      <c r="L16" s="610">
        <v>0</v>
      </c>
      <c r="M16" s="610">
        <v>0</v>
      </c>
      <c r="N16" s="610">
        <v>0</v>
      </c>
      <c r="O16" s="610">
        <v>0</v>
      </c>
      <c r="P16" s="609">
        <f>+SUM(P17:P21)</f>
        <v>5246259.1412864346</v>
      </c>
      <c r="Q16" s="609">
        <f>+SUM(Q17:Q21)</f>
        <v>5005533.2475949116</v>
      </c>
      <c r="R16" s="369"/>
    </row>
    <row r="17" spans="1:18" s="128" customFormat="1" ht="20.25" customHeight="1">
      <c r="B17" s="425" t="s">
        <v>594</v>
      </c>
      <c r="C17" s="649" t="s">
        <v>763</v>
      </c>
      <c r="D17" s="345">
        <v>600695.52572950011</v>
      </c>
      <c r="E17" s="360">
        <v>0</v>
      </c>
      <c r="F17" s="360">
        <v>0.99774478496680186</v>
      </c>
      <c r="G17" s="360">
        <v>0.99774478496680186</v>
      </c>
      <c r="H17" s="360">
        <v>0</v>
      </c>
      <c r="I17" s="360">
        <v>0</v>
      </c>
      <c r="J17" s="360">
        <v>0</v>
      </c>
      <c r="K17" s="360">
        <v>0</v>
      </c>
      <c r="L17" s="360">
        <v>0</v>
      </c>
      <c r="M17" s="360">
        <v>0</v>
      </c>
      <c r="N17" s="360">
        <v>0</v>
      </c>
      <c r="O17" s="360">
        <v>0</v>
      </c>
      <c r="P17" s="345">
        <v>189514.57634426298</v>
      </c>
      <c r="Q17" s="345">
        <v>120907.68251607699</v>
      </c>
      <c r="R17" s="341"/>
    </row>
    <row r="18" spans="1:18" s="128" customFormat="1" ht="20.25" customHeight="1">
      <c r="B18" s="425" t="s">
        <v>595</v>
      </c>
      <c r="C18" s="649" t="s">
        <v>764</v>
      </c>
      <c r="D18" s="345">
        <v>19782528.426643901</v>
      </c>
      <c r="E18" s="360">
        <v>0</v>
      </c>
      <c r="F18" s="360">
        <v>0.99772404412525151</v>
      </c>
      <c r="G18" s="360">
        <v>0.99772404412525151</v>
      </c>
      <c r="H18" s="360">
        <v>0</v>
      </c>
      <c r="I18" s="360">
        <v>0</v>
      </c>
      <c r="J18" s="360">
        <v>0</v>
      </c>
      <c r="K18" s="360">
        <v>0</v>
      </c>
      <c r="L18" s="360">
        <v>0</v>
      </c>
      <c r="M18" s="360">
        <v>0</v>
      </c>
      <c r="N18" s="360">
        <v>0</v>
      </c>
      <c r="O18" s="360">
        <v>0</v>
      </c>
      <c r="P18" s="345">
        <v>3425783.7982613402</v>
      </c>
      <c r="Q18" s="345">
        <v>3425783.7982613402</v>
      </c>
      <c r="R18" s="341"/>
    </row>
    <row r="19" spans="1:18" s="128" customFormat="1" ht="20.25" customHeight="1">
      <c r="B19" s="425" t="s">
        <v>596</v>
      </c>
      <c r="C19" s="649" t="s">
        <v>597</v>
      </c>
      <c r="D19" s="345">
        <v>714205.86830376694</v>
      </c>
      <c r="E19" s="360">
        <v>0</v>
      </c>
      <c r="F19" s="360">
        <v>0</v>
      </c>
      <c r="G19" s="360">
        <v>0</v>
      </c>
      <c r="H19" s="360">
        <v>0</v>
      </c>
      <c r="I19" s="360">
        <v>0</v>
      </c>
      <c r="J19" s="360">
        <v>0</v>
      </c>
      <c r="K19" s="360">
        <v>0</v>
      </c>
      <c r="L19" s="360">
        <v>0</v>
      </c>
      <c r="M19" s="360">
        <v>0</v>
      </c>
      <c r="N19" s="360">
        <v>0</v>
      </c>
      <c r="O19" s="360">
        <v>0</v>
      </c>
      <c r="P19" s="345">
        <v>249534.25867606199</v>
      </c>
      <c r="Q19" s="345">
        <v>249534.25867606199</v>
      </c>
      <c r="R19" s="341"/>
    </row>
    <row r="20" spans="1:18" s="128" customFormat="1" ht="20.25" customHeight="1">
      <c r="B20" s="425" t="s">
        <v>598</v>
      </c>
      <c r="C20" s="649" t="s">
        <v>599</v>
      </c>
      <c r="D20" s="345">
        <v>1153944.9334660198</v>
      </c>
      <c r="E20" s="360">
        <v>3.0034125205296518E-2</v>
      </c>
      <c r="F20" s="360">
        <v>2.8482696285409745E-3</v>
      </c>
      <c r="G20" s="360">
        <v>2.8482696285409745E-3</v>
      </c>
      <c r="H20" s="360">
        <v>0</v>
      </c>
      <c r="I20" s="360">
        <v>0</v>
      </c>
      <c r="J20" s="360">
        <v>0</v>
      </c>
      <c r="K20" s="360">
        <v>0</v>
      </c>
      <c r="L20" s="360">
        <v>0</v>
      </c>
      <c r="M20" s="360">
        <v>0</v>
      </c>
      <c r="N20" s="360">
        <v>0</v>
      </c>
      <c r="O20" s="360">
        <v>0</v>
      </c>
      <c r="P20" s="345">
        <v>765983.79615416261</v>
      </c>
      <c r="Q20" s="345">
        <v>593864.79629082582</v>
      </c>
      <c r="R20" s="341"/>
    </row>
    <row r="21" spans="1:18" s="128" customFormat="1" ht="20.25" customHeight="1">
      <c r="B21" s="324" t="s">
        <v>600</v>
      </c>
      <c r="C21" s="287" t="s">
        <v>620</v>
      </c>
      <c r="D21" s="367">
        <v>1272765.0111557802</v>
      </c>
      <c r="E21" s="370">
        <v>8.6023387480297614E-2</v>
      </c>
      <c r="F21" s="370">
        <v>0</v>
      </c>
      <c r="G21" s="370">
        <v>0</v>
      </c>
      <c r="H21" s="370">
        <v>0</v>
      </c>
      <c r="I21" s="370">
        <v>0</v>
      </c>
      <c r="J21" s="370">
        <v>0</v>
      </c>
      <c r="K21" s="370">
        <v>0</v>
      </c>
      <c r="L21" s="370">
        <v>0</v>
      </c>
      <c r="M21" s="370">
        <v>0</v>
      </c>
      <c r="N21" s="370">
        <v>0</v>
      </c>
      <c r="O21" s="370">
        <v>0</v>
      </c>
      <c r="P21" s="367">
        <v>615442.71185060649</v>
      </c>
      <c r="Q21" s="367">
        <v>615442.71185060649</v>
      </c>
      <c r="R21" s="341"/>
    </row>
    <row r="22" spans="1:18" s="128" customFormat="1" ht="20.25" customHeight="1" thickBot="1">
      <c r="B22" s="718">
        <v>5</v>
      </c>
      <c r="C22" s="611" t="s">
        <v>40</v>
      </c>
      <c r="D22" s="283">
        <f>+D10+D11+D12+D16</f>
        <v>27542348.615116514</v>
      </c>
      <c r="E22" s="612">
        <v>8.9760516746803642E-3</v>
      </c>
      <c r="F22" s="612">
        <v>0.73904307146521786</v>
      </c>
      <c r="G22" s="365">
        <v>0.73904307146521786</v>
      </c>
      <c r="H22" s="365">
        <v>0</v>
      </c>
      <c r="I22" s="365">
        <v>0</v>
      </c>
      <c r="J22" s="365">
        <v>0</v>
      </c>
      <c r="K22" s="365">
        <v>0</v>
      </c>
      <c r="L22" s="365">
        <v>0</v>
      </c>
      <c r="M22" s="365">
        <v>0</v>
      </c>
      <c r="N22" s="365">
        <v>2.4837229141546323E-4</v>
      </c>
      <c r="O22" s="365">
        <v>0</v>
      </c>
      <c r="P22" s="283">
        <f>+P10+P11+P12+P16</f>
        <v>8530084.9918148257</v>
      </c>
      <c r="Q22" s="283">
        <f>+Q10+Q11+Q12+Q16</f>
        <v>7970699.437246209</v>
      </c>
      <c r="R22" s="369"/>
    </row>
    <row r="23" spans="1:18" s="79" customFormat="1" ht="12.75">
      <c r="B23" s="672"/>
    </row>
    <row r="24" spans="1:18" s="79" customFormat="1" ht="12.75">
      <c r="B24" s="672"/>
    </row>
    <row r="25" spans="1:18" s="79" customFormat="1" ht="12.75">
      <c r="B25" s="672"/>
    </row>
    <row r="26" spans="1:18" s="79" customFormat="1" ht="12.75">
      <c r="B26" s="672"/>
    </row>
    <row r="27" spans="1:18" s="57" customFormat="1">
      <c r="B27" s="417"/>
    </row>
    <row r="28" spans="1:18" s="57" customFormat="1">
      <c r="B28" s="417"/>
    </row>
    <row r="29" spans="1:18" s="245" customFormat="1" ht="32.25" customHeight="1">
      <c r="A29" s="79"/>
      <c r="B29" s="860" t="s">
        <v>1011</v>
      </c>
      <c r="C29" s="860"/>
      <c r="D29" s="862" t="s">
        <v>614</v>
      </c>
      <c r="E29" s="863" t="s">
        <v>615</v>
      </c>
      <c r="F29" s="863"/>
      <c r="G29" s="863"/>
      <c r="H29" s="863"/>
      <c r="I29" s="863"/>
      <c r="J29" s="863"/>
      <c r="K29" s="863"/>
      <c r="L29" s="863"/>
      <c r="M29" s="863"/>
      <c r="N29" s="863"/>
      <c r="O29" s="863"/>
      <c r="P29" s="863" t="s">
        <v>616</v>
      </c>
      <c r="Q29" s="863"/>
      <c r="R29" s="57"/>
    </row>
    <row r="30" spans="1:18" s="245" customFormat="1" ht="44.65" customHeight="1">
      <c r="A30" s="128"/>
      <c r="B30" s="860"/>
      <c r="C30" s="860"/>
      <c r="D30" s="862"/>
      <c r="E30" s="864" t="s">
        <v>617</v>
      </c>
      <c r="F30" s="864"/>
      <c r="G30" s="864"/>
      <c r="H30" s="864"/>
      <c r="I30" s="864"/>
      <c r="J30" s="864"/>
      <c r="K30" s="864"/>
      <c r="L30" s="864"/>
      <c r="M30" s="864"/>
      <c r="N30" s="864" t="s">
        <v>762</v>
      </c>
      <c r="O30" s="864"/>
      <c r="P30" s="865" t="s">
        <v>835</v>
      </c>
      <c r="Q30" s="865" t="s">
        <v>836</v>
      </c>
      <c r="R30" s="338"/>
    </row>
    <row r="31" spans="1:18" s="245" customFormat="1" ht="12.75">
      <c r="A31" s="128"/>
      <c r="B31" s="860"/>
      <c r="C31" s="860"/>
      <c r="D31" s="862"/>
      <c r="E31" s="865" t="s">
        <v>837</v>
      </c>
      <c r="F31" s="865" t="s">
        <v>838</v>
      </c>
      <c r="G31" s="608"/>
      <c r="H31" s="608"/>
      <c r="I31" s="608"/>
      <c r="J31" s="865" t="s">
        <v>839</v>
      </c>
      <c r="K31" s="608"/>
      <c r="L31" s="608"/>
      <c r="M31" s="608"/>
      <c r="N31" s="865" t="s">
        <v>840</v>
      </c>
      <c r="O31" s="865" t="s">
        <v>841</v>
      </c>
      <c r="P31" s="863"/>
      <c r="Q31" s="863"/>
      <c r="R31" s="339"/>
    </row>
    <row r="32" spans="1:18" s="245" customFormat="1" ht="91.5" customHeight="1">
      <c r="A32" s="128"/>
      <c r="B32" s="860"/>
      <c r="C32" s="860"/>
      <c r="D32" s="640"/>
      <c r="E32" s="863"/>
      <c r="F32" s="863"/>
      <c r="G32" s="641" t="s">
        <v>842</v>
      </c>
      <c r="H32" s="641" t="s">
        <v>843</v>
      </c>
      <c r="I32" s="641" t="s">
        <v>844</v>
      </c>
      <c r="J32" s="863"/>
      <c r="K32" s="641" t="s">
        <v>845</v>
      </c>
      <c r="L32" s="641" t="s">
        <v>846</v>
      </c>
      <c r="M32" s="641" t="s">
        <v>847</v>
      </c>
      <c r="N32" s="863"/>
      <c r="O32" s="863"/>
      <c r="P32" s="863"/>
      <c r="Q32" s="863"/>
      <c r="R32" s="339"/>
    </row>
    <row r="33" spans="1:18" s="79" customFormat="1" ht="13.5" thickBot="1">
      <c r="A33" s="128"/>
      <c r="B33" s="861"/>
      <c r="C33" s="861"/>
      <c r="D33" s="639" t="s">
        <v>4</v>
      </c>
      <c r="E33" s="639" t="s">
        <v>5</v>
      </c>
      <c r="F33" s="639" t="s">
        <v>6</v>
      </c>
      <c r="G33" s="639" t="s">
        <v>41</v>
      </c>
      <c r="H33" s="639" t="s">
        <v>42</v>
      </c>
      <c r="I33" s="639" t="s">
        <v>94</v>
      </c>
      <c r="J33" s="639" t="s">
        <v>95</v>
      </c>
      <c r="K33" s="639" t="s">
        <v>96</v>
      </c>
      <c r="L33" s="639" t="s">
        <v>219</v>
      </c>
      <c r="M33" s="639" t="s">
        <v>220</v>
      </c>
      <c r="N33" s="639" t="s">
        <v>221</v>
      </c>
      <c r="O33" s="639" t="s">
        <v>222</v>
      </c>
      <c r="P33" s="639" t="s">
        <v>223</v>
      </c>
      <c r="Q33" s="639" t="s">
        <v>443</v>
      </c>
      <c r="R33" s="340"/>
    </row>
    <row r="34" spans="1:18" s="128" customFormat="1" ht="20.25" customHeight="1">
      <c r="B34" s="323">
        <v>1</v>
      </c>
      <c r="C34" s="648" t="s">
        <v>604</v>
      </c>
      <c r="D34" s="711">
        <v>0</v>
      </c>
      <c r="E34" s="712">
        <v>0</v>
      </c>
      <c r="F34" s="712">
        <v>0</v>
      </c>
      <c r="G34" s="712">
        <v>0</v>
      </c>
      <c r="H34" s="712">
        <v>0</v>
      </c>
      <c r="I34" s="712">
        <v>0</v>
      </c>
      <c r="J34" s="712">
        <v>0</v>
      </c>
      <c r="K34" s="712">
        <v>0</v>
      </c>
      <c r="L34" s="712">
        <v>0</v>
      </c>
      <c r="M34" s="712">
        <v>0</v>
      </c>
      <c r="N34" s="712">
        <v>0</v>
      </c>
      <c r="O34" s="712">
        <v>0</v>
      </c>
      <c r="P34" s="713">
        <v>0</v>
      </c>
      <c r="Q34" s="713">
        <v>0</v>
      </c>
      <c r="R34" s="607"/>
    </row>
    <row r="35" spans="1:18" s="128" customFormat="1" ht="20.25" customHeight="1">
      <c r="B35" s="425">
        <v>2</v>
      </c>
      <c r="C35" s="649" t="s">
        <v>347</v>
      </c>
      <c r="D35" s="714">
        <v>1973449.5812979301</v>
      </c>
      <c r="E35" s="715">
        <v>0</v>
      </c>
      <c r="F35" s="715">
        <v>0</v>
      </c>
      <c r="G35" s="715">
        <v>0</v>
      </c>
      <c r="H35" s="715">
        <v>0</v>
      </c>
      <c r="I35" s="715">
        <v>0</v>
      </c>
      <c r="J35" s="715">
        <v>0</v>
      </c>
      <c r="K35" s="715">
        <v>0</v>
      </c>
      <c r="L35" s="715">
        <v>0</v>
      </c>
      <c r="M35" s="715">
        <v>0</v>
      </c>
      <c r="N35" s="715">
        <v>0</v>
      </c>
      <c r="O35" s="715">
        <v>0</v>
      </c>
      <c r="P35" s="716">
        <v>574230.74852936587</v>
      </c>
      <c r="Q35" s="716">
        <v>573850.89390907495</v>
      </c>
      <c r="R35" s="607"/>
    </row>
    <row r="36" spans="1:18" s="128" customFormat="1" ht="20.25" customHeight="1">
      <c r="B36" s="425">
        <v>3</v>
      </c>
      <c r="C36" s="649" t="s">
        <v>353</v>
      </c>
      <c r="D36" s="717">
        <f>+SUM(D37:D39)</f>
        <v>3927797.9067095714</v>
      </c>
      <c r="E36" s="610">
        <v>1.45618579057482E-5</v>
      </c>
      <c r="F36" s="610">
        <f>+SUM(G36:I36)</f>
        <v>0</v>
      </c>
      <c r="G36" s="610">
        <v>0</v>
      </c>
      <c r="H36" s="610">
        <v>0</v>
      </c>
      <c r="I36" s="610">
        <v>0</v>
      </c>
      <c r="J36" s="610">
        <v>0</v>
      </c>
      <c r="K36" s="610">
        <v>0</v>
      </c>
      <c r="L36" s="610">
        <v>0</v>
      </c>
      <c r="M36" s="610">
        <v>0</v>
      </c>
      <c r="N36" s="610">
        <v>1.131125297624385E-2</v>
      </c>
      <c r="O36" s="610">
        <v>0</v>
      </c>
      <c r="P36" s="609">
        <f>+SUM(P37:P39)</f>
        <v>1935378.0358833214</v>
      </c>
      <c r="Q36" s="609">
        <f>+SUM(Q37:Q39)</f>
        <v>1823516.3807699922</v>
      </c>
      <c r="R36" s="369"/>
    </row>
    <row r="37" spans="1:18" s="128" customFormat="1" ht="20.25" customHeight="1">
      <c r="B37" s="425" t="s">
        <v>592</v>
      </c>
      <c r="C37" s="649" t="s">
        <v>606</v>
      </c>
      <c r="D37" s="716">
        <v>0</v>
      </c>
      <c r="E37" s="360">
        <v>0</v>
      </c>
      <c r="F37" s="360">
        <v>0</v>
      </c>
      <c r="G37" s="360">
        <v>0</v>
      </c>
      <c r="H37" s="360">
        <v>0</v>
      </c>
      <c r="I37" s="360">
        <v>0</v>
      </c>
      <c r="J37" s="360">
        <v>0</v>
      </c>
      <c r="K37" s="360">
        <v>0</v>
      </c>
      <c r="L37" s="360">
        <v>0</v>
      </c>
      <c r="M37" s="360">
        <v>0</v>
      </c>
      <c r="N37" s="360">
        <v>0</v>
      </c>
      <c r="O37" s="360">
        <v>0</v>
      </c>
      <c r="P37" s="345">
        <v>685.91839328523702</v>
      </c>
      <c r="Q37" s="345">
        <v>0</v>
      </c>
      <c r="R37" s="341"/>
    </row>
    <row r="38" spans="1:18" s="128" customFormat="1" ht="20.25" customHeight="1">
      <c r="B38" s="425" t="s">
        <v>593</v>
      </c>
      <c r="C38" s="649" t="s">
        <v>607</v>
      </c>
      <c r="D38" s="716">
        <v>825035.2977561811</v>
      </c>
      <c r="E38" s="360">
        <v>0</v>
      </c>
      <c r="F38" s="360">
        <v>0</v>
      </c>
      <c r="G38" s="360">
        <v>0</v>
      </c>
      <c r="H38" s="360">
        <v>0</v>
      </c>
      <c r="I38" s="360">
        <v>0</v>
      </c>
      <c r="J38" s="360">
        <v>0</v>
      </c>
      <c r="K38" s="360">
        <v>0</v>
      </c>
      <c r="L38" s="360">
        <v>0</v>
      </c>
      <c r="M38" s="360">
        <v>0</v>
      </c>
      <c r="N38" s="360">
        <v>0</v>
      </c>
      <c r="O38" s="360">
        <v>0</v>
      </c>
      <c r="P38" s="345">
        <v>627912.53019170498</v>
      </c>
      <c r="Q38" s="345">
        <v>517088.10231598094</v>
      </c>
      <c r="R38" s="341"/>
    </row>
    <row r="39" spans="1:18" s="128" customFormat="1" ht="20.25" customHeight="1">
      <c r="B39" s="425" t="s">
        <v>618</v>
      </c>
      <c r="C39" s="649" t="s">
        <v>619</v>
      </c>
      <c r="D39" s="716">
        <v>3102762.6089533903</v>
      </c>
      <c r="E39" s="360">
        <v>1.8433906234061878E-5</v>
      </c>
      <c r="F39" s="360">
        <v>0</v>
      </c>
      <c r="G39" s="360">
        <v>0</v>
      </c>
      <c r="H39" s="360">
        <v>0</v>
      </c>
      <c r="I39" s="360">
        <v>0</v>
      </c>
      <c r="J39" s="360">
        <v>0</v>
      </c>
      <c r="K39" s="360">
        <v>0</v>
      </c>
      <c r="L39" s="360">
        <v>0</v>
      </c>
      <c r="M39" s="360">
        <v>0</v>
      </c>
      <c r="N39" s="360">
        <v>1.4318954222972077E-2</v>
      </c>
      <c r="O39" s="360">
        <v>0</v>
      </c>
      <c r="P39" s="345">
        <v>1306779.5872983313</v>
      </c>
      <c r="Q39" s="345">
        <v>1306428.2784540113</v>
      </c>
      <c r="R39" s="341"/>
    </row>
    <row r="40" spans="1:18" s="128" customFormat="1" ht="20.25" customHeight="1" thickBot="1">
      <c r="B40" s="718">
        <v>4</v>
      </c>
      <c r="C40" s="611" t="s">
        <v>40</v>
      </c>
      <c r="D40" s="283">
        <f>+SUM(D34:D36)</f>
        <v>5901247.4880075017</v>
      </c>
      <c r="E40" s="612">
        <v>9.6921939159870223E-6</v>
      </c>
      <c r="F40" s="612">
        <v>0</v>
      </c>
      <c r="G40" s="365">
        <v>0</v>
      </c>
      <c r="H40" s="365">
        <v>0</v>
      </c>
      <c r="I40" s="365">
        <v>0</v>
      </c>
      <c r="J40" s="365">
        <v>0</v>
      </c>
      <c r="K40" s="365">
        <v>0</v>
      </c>
      <c r="L40" s="365">
        <v>0</v>
      </c>
      <c r="M40" s="365">
        <v>0</v>
      </c>
      <c r="N40" s="365">
        <v>7.5286311669930982E-3</v>
      </c>
      <c r="O40" s="365">
        <v>0</v>
      </c>
      <c r="P40" s="283">
        <f t="shared" ref="P40:Q40" si="0">+SUM(P34:P36)</f>
        <v>2509608.7844126872</v>
      </c>
      <c r="Q40" s="283">
        <f t="shared" si="0"/>
        <v>2397367.2746790671</v>
      </c>
      <c r="R40" s="369"/>
    </row>
  </sheetData>
  <mergeCells count="26">
    <mergeCell ref="B29:C33"/>
    <mergeCell ref="D29:D31"/>
    <mergeCell ref="E29:O29"/>
    <mergeCell ref="P29:Q29"/>
    <mergeCell ref="E30:M30"/>
    <mergeCell ref="N30:O30"/>
    <mergeCell ref="P30:P32"/>
    <mergeCell ref="Q30:Q32"/>
    <mergeCell ref="E31:E32"/>
    <mergeCell ref="F31:F32"/>
    <mergeCell ref="J31:J32"/>
    <mergeCell ref="N31:N32"/>
    <mergeCell ref="O31:O32"/>
    <mergeCell ref="B5:C9"/>
    <mergeCell ref="D5:D7"/>
    <mergeCell ref="E5:O5"/>
    <mergeCell ref="P5:Q5"/>
    <mergeCell ref="E6:M6"/>
    <mergeCell ref="N6:O6"/>
    <mergeCell ref="P6:P8"/>
    <mergeCell ref="Q6:Q8"/>
    <mergeCell ref="E7:E8"/>
    <mergeCell ref="F7:F8"/>
    <mergeCell ref="J7:J8"/>
    <mergeCell ref="N7:N8"/>
    <mergeCell ref="O7:O8"/>
  </mergeCells>
  <pageMargins left="0.70866141732283472" right="0.70866141732283472" top="0.74803149606299213" bottom="0.74803149606299213" header="0.31496062992125984" footer="0.31496062992125984"/>
  <pageSetup paperSize="9" scale="45" fitToHeight="0" orientation="landscape" r:id="rId1"/>
  <headerFooter>
    <oddHeader>&amp;CPT
Anexo XXI&amp;L&amp;"Calibri"&amp;10&amp;K000000Confidential&amp;1#</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43"/>
  <sheetViews>
    <sheetView showGridLines="0" zoomScaleNormal="100" zoomScalePageLayoutView="80" workbookViewId="0"/>
  </sheetViews>
  <sheetFormatPr defaultColWidth="9" defaultRowHeight="14.25"/>
  <cols>
    <col min="1" max="1" width="4.7109375" style="8" customWidth="1"/>
    <col min="2" max="2" width="9" style="8"/>
    <col min="3" max="3" width="117.7109375" style="8" customWidth="1"/>
    <col min="4" max="4" width="20.7109375" style="8" customWidth="1"/>
    <col min="5" max="16384" width="9" style="8"/>
  </cols>
  <sheetData>
    <row r="1" spans="2:4" ht="21.75" customHeight="1">
      <c r="B1" s="138" t="s">
        <v>99</v>
      </c>
      <c r="C1" s="137"/>
    </row>
    <row r="2" spans="2:4" ht="15">
      <c r="B2" s="57" t="s">
        <v>815</v>
      </c>
      <c r="C2"/>
      <c r="D2"/>
    </row>
    <row r="3" spans="2:4" ht="15">
      <c r="B3" s="51"/>
      <c r="C3" s="57"/>
      <c r="D3" s="820">
        <v>45078</v>
      </c>
    </row>
    <row r="4" spans="2:4" ht="52.5" customHeight="1">
      <c r="B4" s="13"/>
      <c r="C4" s="13"/>
      <c r="D4" s="635" t="s">
        <v>101</v>
      </c>
    </row>
    <row r="5" spans="2:4" ht="25.15" customHeight="1">
      <c r="B5" s="826" t="s">
        <v>102</v>
      </c>
      <c r="C5" s="826"/>
      <c r="D5" s="826"/>
    </row>
    <row r="6" spans="2:4" ht="20.25" customHeight="1">
      <c r="B6" s="139">
        <v>1</v>
      </c>
      <c r="C6" s="140" t="s">
        <v>103</v>
      </c>
      <c r="D6" s="141">
        <v>1972962.08</v>
      </c>
    </row>
    <row r="7" spans="2:4" ht="20.25" customHeight="1">
      <c r="B7" s="142">
        <v>2</v>
      </c>
      <c r="C7" s="143" t="s">
        <v>104</v>
      </c>
      <c r="D7" s="144">
        <v>396779.87400000001</v>
      </c>
    </row>
    <row r="8" spans="2:4" ht="20.25" customHeight="1">
      <c r="B8" s="142">
        <v>3</v>
      </c>
      <c r="C8" s="143" t="s">
        <v>105</v>
      </c>
      <c r="D8" s="144">
        <v>817692.44922000007</v>
      </c>
    </row>
    <row r="9" spans="2:4" ht="20.25" customHeight="1">
      <c r="B9" s="142" t="s">
        <v>106</v>
      </c>
      <c r="C9" s="143" t="s">
        <v>107</v>
      </c>
      <c r="D9" s="144">
        <v>0</v>
      </c>
    </row>
    <row r="10" spans="2:4" ht="20.25" customHeight="1">
      <c r="B10" s="142">
        <v>4</v>
      </c>
      <c r="C10" s="143" t="s">
        <v>108</v>
      </c>
      <c r="D10" s="144">
        <v>0</v>
      </c>
    </row>
    <row r="11" spans="2:4" ht="20.25" customHeight="1">
      <c r="B11" s="142">
        <v>5</v>
      </c>
      <c r="C11" s="143" t="s">
        <v>109</v>
      </c>
      <c r="D11" s="144">
        <v>0</v>
      </c>
    </row>
    <row r="12" spans="2:4" ht="20.25" customHeight="1">
      <c r="B12" s="145" t="s">
        <v>110</v>
      </c>
      <c r="C12" s="146" t="s">
        <v>111</v>
      </c>
      <c r="D12" s="147">
        <v>0</v>
      </c>
    </row>
    <row r="13" spans="2:4" ht="20.25" customHeight="1" thickBot="1">
      <c r="B13" s="155">
        <v>6</v>
      </c>
      <c r="C13" s="156" t="s">
        <v>112</v>
      </c>
      <c r="D13" s="157">
        <f>+D6+D7+D8+D9+D10+D11+D12</f>
        <v>3187434.4032199997</v>
      </c>
    </row>
    <row r="14" spans="2:4" ht="25.15" customHeight="1">
      <c r="B14" s="827" t="s">
        <v>113</v>
      </c>
      <c r="C14" s="827"/>
      <c r="D14" s="827"/>
    </row>
    <row r="15" spans="2:4" s="19" customFormat="1" ht="20.25" customHeight="1">
      <c r="B15" s="139">
        <v>7</v>
      </c>
      <c r="C15" s="148" t="s">
        <v>114</v>
      </c>
      <c r="D15" s="141">
        <v>-14539.28217</v>
      </c>
    </row>
    <row r="16" spans="2:4" s="19" customFormat="1" ht="20.25" customHeight="1">
      <c r="B16" s="142">
        <v>8</v>
      </c>
      <c r="C16" s="149" t="s">
        <v>115</v>
      </c>
      <c r="D16" s="144">
        <v>-2651.7260000000001</v>
      </c>
    </row>
    <row r="17" spans="2:4" s="19" customFormat="1" ht="20.25" customHeight="1">
      <c r="B17" s="142">
        <v>9</v>
      </c>
      <c r="C17" s="149" t="s">
        <v>21</v>
      </c>
      <c r="D17" s="144">
        <v>0</v>
      </c>
    </row>
    <row r="18" spans="2:4" s="19" customFormat="1" ht="25.15" customHeight="1">
      <c r="B18" s="142">
        <v>10</v>
      </c>
      <c r="C18" s="149" t="s">
        <v>116</v>
      </c>
      <c r="D18" s="144">
        <v>0</v>
      </c>
    </row>
    <row r="19" spans="2:4" s="19" customFormat="1" ht="20.25" customHeight="1">
      <c r="B19" s="142">
        <v>11</v>
      </c>
      <c r="C19" s="149" t="s">
        <v>117</v>
      </c>
      <c r="D19" s="144">
        <v>0</v>
      </c>
    </row>
    <row r="20" spans="2:4" s="19" customFormat="1" ht="20.25" customHeight="1">
      <c r="B20" s="142">
        <v>12</v>
      </c>
      <c r="C20" s="149" t="s">
        <v>118</v>
      </c>
      <c r="D20" s="144">
        <v>0</v>
      </c>
    </row>
    <row r="21" spans="2:4" s="19" customFormat="1" ht="20.25" customHeight="1">
      <c r="B21" s="142">
        <v>13</v>
      </c>
      <c r="C21" s="149" t="s">
        <v>119</v>
      </c>
      <c r="D21" s="144">
        <v>0</v>
      </c>
    </row>
    <row r="22" spans="2:4" s="19" customFormat="1" ht="20.25" customHeight="1">
      <c r="B22" s="142">
        <v>14</v>
      </c>
      <c r="C22" s="149" t="s">
        <v>120</v>
      </c>
      <c r="D22" s="144">
        <v>0</v>
      </c>
    </row>
    <row r="23" spans="2:4" s="19" customFormat="1" ht="20.25" customHeight="1">
      <c r="B23" s="142">
        <v>15</v>
      </c>
      <c r="C23" s="149" t="s">
        <v>121</v>
      </c>
      <c r="D23" s="144">
        <v>-82004.517999999996</v>
      </c>
    </row>
    <row r="24" spans="2:4" s="19" customFormat="1" ht="20.25" customHeight="1">
      <c r="B24" s="142">
        <v>16</v>
      </c>
      <c r="C24" s="149" t="s">
        <v>122</v>
      </c>
      <c r="D24" s="144">
        <v>-2639.5909999999999</v>
      </c>
    </row>
    <row r="25" spans="2:4" s="19" customFormat="1" ht="25.15" customHeight="1">
      <c r="B25" s="142">
        <v>17</v>
      </c>
      <c r="C25" s="149" t="s">
        <v>123</v>
      </c>
      <c r="D25" s="144">
        <v>0</v>
      </c>
    </row>
    <row r="26" spans="2:4" s="19" customFormat="1" ht="25.15" customHeight="1">
      <c r="B26" s="142">
        <v>18</v>
      </c>
      <c r="C26" s="149" t="s">
        <v>124</v>
      </c>
      <c r="D26" s="144">
        <v>0</v>
      </c>
    </row>
    <row r="27" spans="2:4" s="19" customFormat="1" ht="25.15" customHeight="1">
      <c r="B27" s="142">
        <v>19</v>
      </c>
      <c r="C27" s="149" t="s">
        <v>125</v>
      </c>
      <c r="D27" s="144">
        <v>-80221.503754999998</v>
      </c>
    </row>
    <row r="28" spans="2:4" s="19" customFormat="1" ht="20.25" customHeight="1">
      <c r="B28" s="142">
        <v>20</v>
      </c>
      <c r="C28" s="149" t="s">
        <v>21</v>
      </c>
      <c r="D28" s="144">
        <v>0</v>
      </c>
    </row>
    <row r="29" spans="2:4" s="19" customFormat="1" ht="20.25" customHeight="1">
      <c r="B29" s="142" t="s">
        <v>126</v>
      </c>
      <c r="C29" s="149" t="s">
        <v>127</v>
      </c>
      <c r="D29" s="144">
        <v>-51610.740890000001</v>
      </c>
    </row>
    <row r="30" spans="2:4" s="19" customFormat="1" ht="20.25" customHeight="1">
      <c r="B30" s="142" t="s">
        <v>128</v>
      </c>
      <c r="C30" s="149" t="s">
        <v>129</v>
      </c>
      <c r="D30" s="144">
        <v>0</v>
      </c>
    </row>
    <row r="31" spans="2:4" s="19" customFormat="1" ht="20.25" customHeight="1">
      <c r="B31" s="142" t="s">
        <v>130</v>
      </c>
      <c r="C31" s="150" t="s">
        <v>131</v>
      </c>
      <c r="D31" s="144">
        <v>-51610.740890000001</v>
      </c>
    </row>
    <row r="32" spans="2:4" s="19" customFormat="1" ht="20.25" customHeight="1">
      <c r="B32" s="142" t="s">
        <v>132</v>
      </c>
      <c r="C32" s="149" t="s">
        <v>133</v>
      </c>
      <c r="D32" s="144">
        <v>0</v>
      </c>
    </row>
    <row r="33" spans="2:4" s="19" customFormat="1" ht="25.15" customHeight="1">
      <c r="B33" s="142">
        <v>21</v>
      </c>
      <c r="C33" s="149" t="s">
        <v>919</v>
      </c>
      <c r="D33" s="144">
        <v>0</v>
      </c>
    </row>
    <row r="34" spans="2:4" s="19" customFormat="1" ht="20.25" customHeight="1">
      <c r="B34" s="142">
        <v>22</v>
      </c>
      <c r="C34" s="149" t="s">
        <v>134</v>
      </c>
      <c r="D34" s="144">
        <v>0</v>
      </c>
    </row>
    <row r="35" spans="2:4" s="19" customFormat="1" ht="20.25" customHeight="1">
      <c r="B35" s="142">
        <v>23</v>
      </c>
      <c r="C35" s="149" t="s">
        <v>135</v>
      </c>
      <c r="D35" s="144">
        <v>0</v>
      </c>
    </row>
    <row r="36" spans="2:4" s="19" customFormat="1" ht="20.25" customHeight="1">
      <c r="B36" s="142">
        <v>24</v>
      </c>
      <c r="C36" s="149" t="s">
        <v>21</v>
      </c>
      <c r="D36" s="144">
        <v>0</v>
      </c>
    </row>
    <row r="37" spans="2:4" s="19" customFormat="1" ht="20.25" customHeight="1">
      <c r="B37" s="142">
        <v>25</v>
      </c>
      <c r="C37" s="149" t="s">
        <v>136</v>
      </c>
      <c r="D37" s="144">
        <v>0</v>
      </c>
    </row>
    <row r="38" spans="2:4" s="19" customFormat="1" ht="20.25" customHeight="1">
      <c r="B38" s="142" t="s">
        <v>137</v>
      </c>
      <c r="C38" s="149" t="s">
        <v>138</v>
      </c>
      <c r="D38" s="144">
        <v>0</v>
      </c>
    </row>
    <row r="39" spans="2:4" s="19" customFormat="1" ht="25.15" customHeight="1">
      <c r="B39" s="142" t="s">
        <v>139</v>
      </c>
      <c r="C39" s="149" t="s">
        <v>140</v>
      </c>
      <c r="D39" s="144">
        <v>0</v>
      </c>
    </row>
    <row r="40" spans="2:4" s="19" customFormat="1" ht="20.25" customHeight="1">
      <c r="B40" s="142">
        <v>26</v>
      </c>
      <c r="C40" s="149" t="s">
        <v>21</v>
      </c>
      <c r="D40" s="144">
        <v>0</v>
      </c>
    </row>
    <row r="41" spans="2:4" s="19" customFormat="1" ht="20.25" customHeight="1">
      <c r="B41" s="142">
        <v>27</v>
      </c>
      <c r="C41" s="149" t="s">
        <v>920</v>
      </c>
      <c r="D41" s="144">
        <v>0</v>
      </c>
    </row>
    <row r="42" spans="2:4" s="19" customFormat="1" ht="20.25" customHeight="1">
      <c r="B42" s="145" t="s">
        <v>141</v>
      </c>
      <c r="C42" s="151" t="s">
        <v>796</v>
      </c>
      <c r="D42" s="147">
        <v>-85538.497210000001</v>
      </c>
    </row>
    <row r="43" spans="2:4" s="19" customFormat="1" ht="20.25" customHeight="1">
      <c r="B43" s="152">
        <v>28</v>
      </c>
      <c r="C43" s="153" t="s">
        <v>142</v>
      </c>
      <c r="D43" s="154">
        <f>+D15+D16+D17+D18+D19+D20+D22+D23+D24++D25+D26+D27+D28+D29+D33+D34+D38+D39+D40+D41+D42</f>
        <v>-319205.85902500001</v>
      </c>
    </row>
    <row r="44" spans="2:4" s="19" customFormat="1" ht="20.25" customHeight="1" thickBot="1">
      <c r="B44" s="158">
        <v>29</v>
      </c>
      <c r="C44" s="159" t="s">
        <v>44</v>
      </c>
      <c r="D44" s="157">
        <f>+D43+D13</f>
        <v>2868228.5441949996</v>
      </c>
    </row>
    <row r="45" spans="2:4" ht="25.15" customHeight="1">
      <c r="B45" s="827" t="s">
        <v>143</v>
      </c>
      <c r="C45" s="827"/>
      <c r="D45" s="827"/>
    </row>
    <row r="46" spans="2:4" s="19" customFormat="1" ht="20.25" customHeight="1">
      <c r="B46" s="139">
        <v>30</v>
      </c>
      <c r="C46" s="148" t="s">
        <v>144</v>
      </c>
      <c r="D46" s="141">
        <v>400000</v>
      </c>
    </row>
    <row r="47" spans="2:4" s="19" customFormat="1" ht="20.25" customHeight="1">
      <c r="B47" s="142">
        <v>31</v>
      </c>
      <c r="C47" s="149" t="s">
        <v>145</v>
      </c>
      <c r="D47" s="144">
        <v>0</v>
      </c>
    </row>
    <row r="48" spans="2:4" s="19" customFormat="1" ht="20.25" customHeight="1">
      <c r="B48" s="142">
        <v>32</v>
      </c>
      <c r="C48" s="149" t="s">
        <v>146</v>
      </c>
      <c r="D48" s="144">
        <v>0</v>
      </c>
    </row>
    <row r="49" spans="2:4" s="19" customFormat="1" ht="20.25" customHeight="1">
      <c r="B49" s="142">
        <v>33</v>
      </c>
      <c r="C49" s="149" t="s">
        <v>147</v>
      </c>
      <c r="D49" s="144">
        <v>0</v>
      </c>
    </row>
    <row r="50" spans="2:4" s="116" customFormat="1" ht="20.25" customHeight="1">
      <c r="B50" s="142" t="s">
        <v>148</v>
      </c>
      <c r="C50" s="149" t="s">
        <v>149</v>
      </c>
      <c r="D50" s="144">
        <v>0</v>
      </c>
    </row>
    <row r="51" spans="2:4" s="116" customFormat="1" ht="20.25" customHeight="1">
      <c r="B51" s="142" t="s">
        <v>150</v>
      </c>
      <c r="C51" s="149" t="s">
        <v>151</v>
      </c>
      <c r="D51" s="144">
        <v>0</v>
      </c>
    </row>
    <row r="52" spans="2:4" s="19" customFormat="1" ht="20.25" customHeight="1">
      <c r="B52" s="142">
        <v>34</v>
      </c>
      <c r="C52" s="149" t="s">
        <v>152</v>
      </c>
      <c r="D52" s="144">
        <v>0</v>
      </c>
    </row>
    <row r="53" spans="2:4" s="19" customFormat="1" ht="20.25" customHeight="1">
      <c r="B53" s="142">
        <v>35</v>
      </c>
      <c r="C53" s="149" t="s">
        <v>153</v>
      </c>
      <c r="D53" s="144">
        <v>0</v>
      </c>
    </row>
    <row r="54" spans="2:4" s="19" customFormat="1" ht="20.25" customHeight="1" thickBot="1">
      <c r="B54" s="160">
        <v>36</v>
      </c>
      <c r="C54" s="161" t="s">
        <v>154</v>
      </c>
      <c r="D54" s="162">
        <f>+D46+D49+D50+D51+D52</f>
        <v>400000</v>
      </c>
    </row>
    <row r="55" spans="2:4" ht="25.15" customHeight="1">
      <c r="B55" s="826" t="s">
        <v>155</v>
      </c>
      <c r="C55" s="826"/>
      <c r="D55" s="826"/>
    </row>
    <row r="56" spans="2:4" s="19" customFormat="1" ht="20.25" customHeight="1">
      <c r="B56" s="139">
        <v>37</v>
      </c>
      <c r="C56" s="148" t="s">
        <v>156</v>
      </c>
      <c r="D56" s="141">
        <v>0</v>
      </c>
    </row>
    <row r="57" spans="2:4" s="19" customFormat="1" ht="25.15" customHeight="1">
      <c r="B57" s="142">
        <v>38</v>
      </c>
      <c r="C57" s="149" t="s">
        <v>157</v>
      </c>
      <c r="D57" s="144">
        <v>0</v>
      </c>
    </row>
    <row r="58" spans="2:4" s="19" customFormat="1" ht="25.15" customHeight="1">
      <c r="B58" s="142">
        <v>39</v>
      </c>
      <c r="C58" s="149" t="s">
        <v>158</v>
      </c>
      <c r="D58" s="144">
        <v>0</v>
      </c>
    </row>
    <row r="59" spans="2:4" s="19" customFormat="1" ht="25.15" customHeight="1">
      <c r="B59" s="142">
        <v>40</v>
      </c>
      <c r="C59" s="149" t="s">
        <v>159</v>
      </c>
      <c r="D59" s="144">
        <v>0</v>
      </c>
    </row>
    <row r="60" spans="2:4" s="19" customFormat="1" ht="20.25" customHeight="1">
      <c r="B60" s="142">
        <v>41</v>
      </c>
      <c r="C60" s="149" t="s">
        <v>21</v>
      </c>
      <c r="D60" s="144">
        <v>0</v>
      </c>
    </row>
    <row r="61" spans="2:4" s="19" customFormat="1" ht="20.25" customHeight="1">
      <c r="B61" s="142">
        <v>42</v>
      </c>
      <c r="C61" s="149" t="s">
        <v>921</v>
      </c>
      <c r="D61" s="144">
        <v>0</v>
      </c>
    </row>
    <row r="62" spans="2:4" s="19" customFormat="1" ht="20.25" customHeight="1">
      <c r="B62" s="142" t="s">
        <v>1006</v>
      </c>
      <c r="C62" s="149" t="s">
        <v>160</v>
      </c>
      <c r="D62" s="144">
        <v>0</v>
      </c>
    </row>
    <row r="63" spans="2:4" s="19" customFormat="1" ht="20.25" customHeight="1">
      <c r="B63" s="142">
        <v>43</v>
      </c>
      <c r="C63" s="149" t="s">
        <v>161</v>
      </c>
      <c r="D63" s="144">
        <f>+SUM(D56:D62)</f>
        <v>0</v>
      </c>
    </row>
    <row r="64" spans="2:4" s="19" customFormat="1" ht="20.25" customHeight="1">
      <c r="B64" s="142">
        <v>44</v>
      </c>
      <c r="C64" s="149" t="s">
        <v>162</v>
      </c>
      <c r="D64" s="144">
        <v>400000</v>
      </c>
    </row>
    <row r="65" spans="1:4" s="19" customFormat="1" ht="20.25" customHeight="1" thickBot="1">
      <c r="B65" s="160">
        <v>45</v>
      </c>
      <c r="C65" s="161" t="s">
        <v>163</v>
      </c>
      <c r="D65" s="162">
        <f>+D64+D44</f>
        <v>3268228.5441949996</v>
      </c>
    </row>
    <row r="66" spans="1:4" ht="25.15" customHeight="1">
      <c r="B66" s="826" t="s">
        <v>164</v>
      </c>
      <c r="C66" s="826"/>
      <c r="D66" s="826"/>
    </row>
    <row r="67" spans="1:4" s="19" customFormat="1" ht="20.25" customHeight="1">
      <c r="B67" s="139">
        <v>46</v>
      </c>
      <c r="C67" s="148" t="s">
        <v>144</v>
      </c>
      <c r="D67" s="141">
        <v>208585.72899999999</v>
      </c>
    </row>
    <row r="68" spans="1:4" s="19" customFormat="1" ht="25.15" customHeight="1">
      <c r="B68" s="142">
        <v>47</v>
      </c>
      <c r="C68" s="149" t="s">
        <v>165</v>
      </c>
      <c r="D68" s="144">
        <v>0</v>
      </c>
    </row>
    <row r="69" spans="1:4" s="116" customFormat="1" ht="20.25" customHeight="1">
      <c r="A69" s="128"/>
      <c r="B69" s="142" t="s">
        <v>166</v>
      </c>
      <c r="C69" s="149" t="s">
        <v>167</v>
      </c>
      <c r="D69" s="144">
        <v>0</v>
      </c>
    </row>
    <row r="70" spans="1:4" s="116" customFormat="1" ht="20.25" customHeight="1">
      <c r="A70" s="128"/>
      <c r="B70" s="142" t="s">
        <v>168</v>
      </c>
      <c r="C70" s="149" t="s">
        <v>169</v>
      </c>
      <c r="D70" s="144">
        <v>0</v>
      </c>
    </row>
    <row r="71" spans="1:4" s="19" customFormat="1" ht="25.15" customHeight="1">
      <c r="B71" s="142">
        <v>48</v>
      </c>
      <c r="C71" s="149" t="s">
        <v>170</v>
      </c>
      <c r="D71" s="144">
        <v>0</v>
      </c>
    </row>
    <row r="72" spans="1:4" s="19" customFormat="1" ht="20.25" customHeight="1">
      <c r="B72" s="142">
        <v>49</v>
      </c>
      <c r="C72" s="149" t="s">
        <v>171</v>
      </c>
      <c r="D72" s="144">
        <v>0</v>
      </c>
    </row>
    <row r="73" spans="1:4" s="19" customFormat="1" ht="20.25" customHeight="1">
      <c r="B73" s="142">
        <v>50</v>
      </c>
      <c r="C73" s="149" t="s">
        <v>172</v>
      </c>
      <c r="D73" s="144">
        <v>65140.131520000003</v>
      </c>
    </row>
    <row r="74" spans="1:4" s="19" customFormat="1" ht="20.25" customHeight="1" thickBot="1">
      <c r="B74" s="160">
        <v>51</v>
      </c>
      <c r="C74" s="161" t="s">
        <v>173</v>
      </c>
      <c r="D74" s="162">
        <f>+D67+D68+D69+D70+D71+D73</f>
        <v>273725.86051999999</v>
      </c>
    </row>
    <row r="75" spans="1:4" ht="25.15" customHeight="1">
      <c r="B75" s="826" t="s">
        <v>174</v>
      </c>
      <c r="C75" s="826"/>
      <c r="D75" s="826"/>
    </row>
    <row r="76" spans="1:4" s="19" customFormat="1" ht="20.25" customHeight="1">
      <c r="B76" s="139">
        <v>52</v>
      </c>
      <c r="C76" s="148" t="s">
        <v>175</v>
      </c>
      <c r="D76" s="141">
        <v>0</v>
      </c>
    </row>
    <row r="77" spans="1:4" s="19" customFormat="1" ht="25.15" customHeight="1">
      <c r="B77" s="142">
        <v>53</v>
      </c>
      <c r="C77" s="149" t="s">
        <v>176</v>
      </c>
      <c r="D77" s="144">
        <v>0</v>
      </c>
    </row>
    <row r="78" spans="1:4" s="19" customFormat="1" ht="25.15" customHeight="1">
      <c r="B78" s="142">
        <v>54</v>
      </c>
      <c r="C78" s="149" t="s">
        <v>177</v>
      </c>
      <c r="D78" s="144">
        <v>0</v>
      </c>
    </row>
    <row r="79" spans="1:4" s="19" customFormat="1" ht="20.25" customHeight="1">
      <c r="B79" s="142" t="s">
        <v>178</v>
      </c>
      <c r="C79" s="149" t="s">
        <v>21</v>
      </c>
      <c r="D79" s="144">
        <v>0</v>
      </c>
    </row>
    <row r="80" spans="1:4" s="19" customFormat="1" ht="25.15" customHeight="1">
      <c r="B80" s="142">
        <v>55</v>
      </c>
      <c r="C80" s="149" t="s">
        <v>179</v>
      </c>
      <c r="D80" s="144">
        <v>0</v>
      </c>
    </row>
    <row r="81" spans="2:4" s="19" customFormat="1" ht="20.25" customHeight="1">
      <c r="B81" s="142">
        <v>56</v>
      </c>
      <c r="C81" s="149" t="s">
        <v>21</v>
      </c>
      <c r="D81" s="144">
        <v>0</v>
      </c>
    </row>
    <row r="82" spans="2:4" s="19" customFormat="1" ht="20.25" customHeight="1">
      <c r="B82" s="142" t="s">
        <v>922</v>
      </c>
      <c r="C82" s="149" t="s">
        <v>180</v>
      </c>
      <c r="D82" s="144">
        <v>0</v>
      </c>
    </row>
    <row r="83" spans="2:4" s="19" customFormat="1" ht="20.25" customHeight="1">
      <c r="B83" s="142" t="s">
        <v>1007</v>
      </c>
      <c r="C83" s="149" t="s">
        <v>181</v>
      </c>
      <c r="D83" s="144">
        <v>0</v>
      </c>
    </row>
    <row r="84" spans="2:4" s="19" customFormat="1" ht="20.25" customHeight="1">
      <c r="B84" s="142">
        <v>57</v>
      </c>
      <c r="C84" s="149" t="s">
        <v>182</v>
      </c>
      <c r="D84" s="144">
        <f>+D83+D80</f>
        <v>0</v>
      </c>
    </row>
    <row r="85" spans="2:4" s="19" customFormat="1" ht="20.25" customHeight="1">
      <c r="B85" s="142">
        <v>58</v>
      </c>
      <c r="C85" s="149" t="s">
        <v>183</v>
      </c>
      <c r="D85" s="144">
        <f>+D84+D74</f>
        <v>273725.86051999999</v>
      </c>
    </row>
    <row r="86" spans="2:4" s="19" customFormat="1" ht="20.25" customHeight="1">
      <c r="B86" s="142">
        <v>59</v>
      </c>
      <c r="C86" s="149" t="s">
        <v>184</v>
      </c>
      <c r="D86" s="144">
        <f>+D85+D65</f>
        <v>3541954.4047149997</v>
      </c>
    </row>
    <row r="87" spans="2:4" s="19" customFormat="1" ht="20.25" customHeight="1" thickBot="1">
      <c r="B87" s="160">
        <v>60</v>
      </c>
      <c r="C87" s="161" t="s">
        <v>185</v>
      </c>
      <c r="D87" s="162">
        <v>15957882.019613899</v>
      </c>
    </row>
    <row r="88" spans="2:4" ht="25.15" customHeight="1">
      <c r="B88" s="827" t="s">
        <v>186</v>
      </c>
      <c r="C88" s="827"/>
      <c r="D88" s="827"/>
    </row>
    <row r="89" spans="2:4" s="19" customFormat="1" ht="20.25" customHeight="1">
      <c r="B89" s="125">
        <v>61</v>
      </c>
      <c r="C89" s="127" t="s">
        <v>187</v>
      </c>
      <c r="D89" s="166">
        <v>0.17973742000000001</v>
      </c>
    </row>
    <row r="90" spans="2:4" s="19" customFormat="1" ht="20.25" customHeight="1">
      <c r="B90" s="36">
        <v>62</v>
      </c>
      <c r="C90" s="44" t="s">
        <v>188</v>
      </c>
      <c r="D90" s="167">
        <v>0.20480340299999999</v>
      </c>
    </row>
    <row r="91" spans="2:4" s="19" customFormat="1" ht="20.25" customHeight="1">
      <c r="B91" s="36">
        <v>63</v>
      </c>
      <c r="C91" s="44" t="s">
        <v>189</v>
      </c>
      <c r="D91" s="167">
        <v>0.22195642300000001</v>
      </c>
    </row>
    <row r="92" spans="2:4" s="19" customFormat="1" ht="20.25" customHeight="1">
      <c r="B92" s="36">
        <v>64</v>
      </c>
      <c r="C92" s="44" t="s">
        <v>190</v>
      </c>
      <c r="D92" s="167">
        <v>8.3853499999999997E-2</v>
      </c>
    </row>
    <row r="93" spans="2:4" s="19" customFormat="1" ht="20.25" customHeight="1">
      <c r="B93" s="36">
        <v>65</v>
      </c>
      <c r="C93" s="44" t="s">
        <v>191</v>
      </c>
      <c r="D93" s="167">
        <v>2.4999999999978227E-2</v>
      </c>
    </row>
    <row r="94" spans="2:4" s="19" customFormat="1" ht="20.25" customHeight="1">
      <c r="B94" s="36">
        <v>66</v>
      </c>
      <c r="C94" s="44" t="s">
        <v>192</v>
      </c>
      <c r="D94" s="167">
        <v>4.159999999900123E-4</v>
      </c>
    </row>
    <row r="95" spans="2:4" s="19" customFormat="1" ht="20.25" customHeight="1">
      <c r="B95" s="36">
        <v>67</v>
      </c>
      <c r="C95" s="44" t="s">
        <v>193</v>
      </c>
      <c r="D95" s="167">
        <v>0</v>
      </c>
    </row>
    <row r="96" spans="2:4" s="19" customFormat="1" ht="20.25" customHeight="1">
      <c r="B96" s="36" t="s">
        <v>194</v>
      </c>
      <c r="C96" s="44" t="s">
        <v>195</v>
      </c>
      <c r="D96" s="167">
        <v>5.0000000001209745E-3</v>
      </c>
    </row>
    <row r="97" spans="2:4" s="19" customFormat="1" ht="20.25" customHeight="1">
      <c r="B97" s="36" t="s">
        <v>196</v>
      </c>
      <c r="C97" s="44" t="s">
        <v>197</v>
      </c>
      <c r="D97" s="167">
        <v>8.4375000000000006E-3</v>
      </c>
    </row>
    <row r="98" spans="2:4" s="19" customFormat="1" ht="20.25" customHeight="1" thickBot="1">
      <c r="B98" s="80">
        <v>68</v>
      </c>
      <c r="C98" s="126" t="s">
        <v>198</v>
      </c>
      <c r="D98" s="168">
        <v>0.12629992000020843</v>
      </c>
    </row>
    <row r="99" spans="2:4" ht="25.15" customHeight="1">
      <c r="B99" s="827" t="s">
        <v>199</v>
      </c>
      <c r="C99" s="827"/>
      <c r="D99" s="827"/>
    </row>
    <row r="100" spans="2:4" s="19" customFormat="1" ht="20.25" customHeight="1">
      <c r="B100" s="139">
        <v>69</v>
      </c>
      <c r="C100" s="148" t="s">
        <v>21</v>
      </c>
      <c r="D100" s="141"/>
    </row>
    <row r="101" spans="2:4" s="19" customFormat="1" ht="20.25" customHeight="1">
      <c r="B101" s="142">
        <v>70</v>
      </c>
      <c r="C101" s="149" t="s">
        <v>21</v>
      </c>
      <c r="D101" s="144"/>
    </row>
    <row r="102" spans="2:4" s="19" customFormat="1" ht="20.25" customHeight="1" thickBot="1">
      <c r="B102" s="160">
        <v>71</v>
      </c>
      <c r="C102" s="161" t="s">
        <v>21</v>
      </c>
      <c r="D102" s="162"/>
    </row>
    <row r="103" spans="2:4" ht="25.15" customHeight="1">
      <c r="B103" s="826" t="s">
        <v>200</v>
      </c>
      <c r="C103" s="826"/>
      <c r="D103" s="826"/>
    </row>
    <row r="104" spans="2:4" s="19" customFormat="1" ht="25.15" customHeight="1">
      <c r="B104" s="139">
        <v>72</v>
      </c>
      <c r="C104" s="148" t="s">
        <v>923</v>
      </c>
      <c r="D104" s="681">
        <v>0</v>
      </c>
    </row>
    <row r="105" spans="2:4" s="19" customFormat="1" ht="25.15" customHeight="1">
      <c r="B105" s="142">
        <v>73</v>
      </c>
      <c r="C105" s="149" t="s">
        <v>201</v>
      </c>
      <c r="D105" s="144">
        <v>294845.00479479996</v>
      </c>
    </row>
    <row r="106" spans="2:4" s="19" customFormat="1" ht="20.25" customHeight="1">
      <c r="B106" s="142">
        <v>74</v>
      </c>
      <c r="C106" s="149" t="s">
        <v>21</v>
      </c>
      <c r="D106" s="144"/>
    </row>
    <row r="107" spans="2:4" s="19" customFormat="1" ht="25.15" customHeight="1" thickBot="1">
      <c r="B107" s="160">
        <v>75</v>
      </c>
      <c r="C107" s="161" t="s">
        <v>924</v>
      </c>
      <c r="D107" s="162">
        <v>23197.702000000001</v>
      </c>
    </row>
    <row r="108" spans="2:4" ht="25.15" customHeight="1">
      <c r="B108" s="826" t="s">
        <v>202</v>
      </c>
      <c r="C108" s="826"/>
      <c r="D108" s="826"/>
    </row>
    <row r="109" spans="2:4" s="19" customFormat="1" ht="20.25" customHeight="1">
      <c r="B109" s="139">
        <v>76</v>
      </c>
      <c r="C109" s="148" t="s">
        <v>203</v>
      </c>
      <c r="D109" s="141">
        <v>0</v>
      </c>
    </row>
    <row r="110" spans="2:4" s="19" customFormat="1" ht="20.25" customHeight="1">
      <c r="B110" s="142">
        <v>77</v>
      </c>
      <c r="C110" s="149" t="s">
        <v>204</v>
      </c>
      <c r="D110" s="144">
        <v>29707.437927057254</v>
      </c>
    </row>
    <row r="111" spans="2:4" s="19" customFormat="1" ht="20.25" customHeight="1">
      <c r="B111" s="142">
        <v>78</v>
      </c>
      <c r="C111" s="149" t="s">
        <v>205</v>
      </c>
      <c r="D111" s="144">
        <v>190769.4097299999</v>
      </c>
    </row>
    <row r="112" spans="2:4" s="19" customFormat="1" ht="20.25" customHeight="1" thickBot="1">
      <c r="B112" s="160">
        <v>79</v>
      </c>
      <c r="C112" s="161" t="s">
        <v>206</v>
      </c>
      <c r="D112" s="162">
        <v>65140.131520255789</v>
      </c>
    </row>
    <row r="113" spans="2:5" ht="25.15" customHeight="1">
      <c r="B113" s="826" t="s">
        <v>207</v>
      </c>
      <c r="C113" s="826"/>
      <c r="D113" s="826"/>
    </row>
    <row r="114" spans="2:5" s="19" customFormat="1" ht="20.25" customHeight="1">
      <c r="B114" s="139">
        <v>80</v>
      </c>
      <c r="C114" s="148" t="s">
        <v>208</v>
      </c>
      <c r="D114" s="141"/>
      <c r="E114" s="8"/>
    </row>
    <row r="115" spans="2:5" s="19" customFormat="1" ht="20.25" customHeight="1">
      <c r="B115" s="142">
        <v>81</v>
      </c>
      <c r="C115" s="149" t="s">
        <v>209</v>
      </c>
      <c r="D115" s="144"/>
      <c r="E115" s="8"/>
    </row>
    <row r="116" spans="2:5" s="19" customFormat="1" ht="20.25" customHeight="1">
      <c r="B116" s="142">
        <v>82</v>
      </c>
      <c r="C116" s="149" t="s">
        <v>210</v>
      </c>
      <c r="D116" s="144"/>
      <c r="E116" s="8"/>
    </row>
    <row r="117" spans="2:5" s="19" customFormat="1" ht="20.25" customHeight="1">
      <c r="B117" s="142">
        <v>83</v>
      </c>
      <c r="C117" s="149" t="s">
        <v>211</v>
      </c>
      <c r="D117" s="144"/>
      <c r="E117" s="8"/>
    </row>
    <row r="118" spans="2:5" s="19" customFormat="1" ht="20.25" customHeight="1">
      <c r="B118" s="142">
        <v>84</v>
      </c>
      <c r="C118" s="149" t="s">
        <v>212</v>
      </c>
      <c r="D118" s="144"/>
      <c r="E118" s="8"/>
    </row>
    <row r="119" spans="2:5" s="19" customFormat="1" ht="20.25" customHeight="1">
      <c r="B119" s="163">
        <v>85</v>
      </c>
      <c r="C119" s="164" t="s">
        <v>213</v>
      </c>
      <c r="D119" s="165"/>
      <c r="E119" s="8"/>
    </row>
    <row r="120" spans="2:5">
      <c r="B120" s="129"/>
      <c r="C120" s="6"/>
      <c r="D120" s="6"/>
    </row>
    <row r="121" spans="2:5">
      <c r="B121" s="129"/>
      <c r="C121" s="6"/>
      <c r="D121" s="6"/>
    </row>
    <row r="122" spans="2:5">
      <c r="B122" s="67"/>
      <c r="C122" s="6"/>
      <c r="D122" s="6"/>
    </row>
    <row r="123" spans="2:5">
      <c r="B123" s="67"/>
      <c r="C123" s="6"/>
      <c r="D123" s="6"/>
    </row>
    <row r="124" spans="2:5">
      <c r="B124" s="67"/>
      <c r="C124" s="6"/>
      <c r="D124" s="6"/>
    </row>
    <row r="125" spans="2:5">
      <c r="B125" s="67"/>
      <c r="C125" s="6"/>
      <c r="D125" s="6"/>
    </row>
    <row r="126" spans="2:5">
      <c r="B126" s="6"/>
      <c r="C126" s="6"/>
      <c r="D126" s="6"/>
    </row>
    <row r="127" spans="2:5">
      <c r="B127" s="6"/>
      <c r="C127" s="6"/>
      <c r="D127" s="6"/>
    </row>
    <row r="128" spans="2:5">
      <c r="B128" s="6"/>
      <c r="C128" s="6"/>
      <c r="D128" s="6"/>
    </row>
    <row r="129" spans="2:4">
      <c r="B129" s="6"/>
      <c r="C129" s="6"/>
      <c r="D129" s="6"/>
    </row>
    <row r="130" spans="2:4">
      <c r="B130" s="6"/>
      <c r="C130" s="6"/>
      <c r="D130" s="6"/>
    </row>
    <row r="131" spans="2:4">
      <c r="B131" s="6"/>
      <c r="C131" s="6"/>
      <c r="D131" s="6"/>
    </row>
    <row r="132" spans="2:4">
      <c r="B132" s="6"/>
      <c r="C132" s="6"/>
      <c r="D132" s="6"/>
    </row>
    <row r="133" spans="2:4">
      <c r="B133" s="6"/>
      <c r="C133" s="6"/>
      <c r="D133" s="6"/>
    </row>
    <row r="134" spans="2:4">
      <c r="B134" s="6"/>
      <c r="C134" s="6"/>
      <c r="D134" s="6"/>
    </row>
    <row r="135" spans="2:4">
      <c r="B135" s="6"/>
      <c r="C135" s="6"/>
      <c r="D135" s="6"/>
    </row>
    <row r="136" spans="2:4">
      <c r="B136" s="6"/>
      <c r="C136" s="6"/>
      <c r="D136" s="6"/>
    </row>
    <row r="137" spans="2:4">
      <c r="B137" s="6"/>
      <c r="C137" s="6"/>
      <c r="D137" s="6"/>
    </row>
    <row r="138" spans="2:4">
      <c r="B138" s="6"/>
      <c r="C138" s="6"/>
      <c r="D138" s="6"/>
    </row>
    <row r="139" spans="2:4">
      <c r="B139" s="6"/>
      <c r="C139" s="6"/>
      <c r="D139" s="6"/>
    </row>
    <row r="140" spans="2:4">
      <c r="B140" s="6"/>
      <c r="C140" s="6"/>
      <c r="D140" s="6"/>
    </row>
    <row r="141" spans="2:4">
      <c r="B141" s="6"/>
      <c r="C141" s="6"/>
      <c r="D141" s="6"/>
    </row>
    <row r="142" spans="2:4">
      <c r="B142" s="6"/>
      <c r="C142" s="6"/>
      <c r="D142" s="6"/>
    </row>
    <row r="143" spans="2:4">
      <c r="B143" s="6"/>
      <c r="C143" s="6"/>
      <c r="D143" s="6"/>
    </row>
  </sheetData>
  <mergeCells count="11">
    <mergeCell ref="B108:D108"/>
    <mergeCell ref="B113:D113"/>
    <mergeCell ref="B88:D88"/>
    <mergeCell ref="B99:D99"/>
    <mergeCell ref="B103:D103"/>
    <mergeCell ref="B75:D75"/>
    <mergeCell ref="B5:D5"/>
    <mergeCell ref="B14:D14"/>
    <mergeCell ref="B45:D45"/>
    <mergeCell ref="B55:D55"/>
    <mergeCell ref="B66:D66"/>
  </mergeCells>
  <pageMargins left="0.23622047244094491" right="0.23622047244094491" top="0.74803149606299213" bottom="0.74803149606299213" header="0.31496062992125984" footer="0.31496062992125984"/>
  <pageSetup paperSize="9" scale="75" orientation="landscape" r:id="rId1"/>
  <headerFooter>
    <oddHeader>&amp;CPT
Anexo VII&amp;L&amp;"Calibri"&amp;10&amp;K000000Confidential&amp;1#</oddHead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H17"/>
  <sheetViews>
    <sheetView showGridLines="0" zoomScaleNormal="100" zoomScalePageLayoutView="80" workbookViewId="0">
      <selection activeCell="B3" sqref="B3"/>
    </sheetView>
  </sheetViews>
  <sheetFormatPr defaultColWidth="9.140625" defaultRowHeight="14.25"/>
  <cols>
    <col min="1" max="1" width="4.7109375" style="8" customWidth="1"/>
    <col min="2" max="2" width="3.5703125" style="8" customWidth="1"/>
    <col min="3" max="3" width="74.140625" style="8" customWidth="1"/>
    <col min="4" max="4" width="32.7109375" style="8" customWidth="1"/>
    <col min="5" max="6" width="9.140625" style="8"/>
    <col min="7" max="7" width="6.140625" style="8" customWidth="1"/>
    <col min="8" max="8" width="14" style="8" customWidth="1"/>
    <col min="9" max="16384" width="9.140625" style="8"/>
  </cols>
  <sheetData>
    <row r="1" spans="2:8" ht="20.25">
      <c r="B1" s="138" t="s">
        <v>588</v>
      </c>
      <c r="C1" s="68"/>
      <c r="D1" s="68"/>
      <c r="H1" s="42"/>
    </row>
    <row r="2" spans="2:8" s="57" customFormat="1" ht="15.95" customHeight="1">
      <c r="B2" s="57" t="s">
        <v>815</v>
      </c>
      <c r="H2" s="374"/>
    </row>
    <row r="3" spans="2:8" s="88" customFormat="1"/>
    <row r="4" spans="2:8" s="650" customFormat="1" ht="25.5">
      <c r="B4" s="597"/>
      <c r="C4" s="597"/>
      <c r="D4" s="636" t="s">
        <v>621</v>
      </c>
    </row>
    <row r="5" spans="2:8" s="650" customFormat="1" ht="20.100000000000001" customHeight="1" thickBot="1">
      <c r="C5" s="597"/>
      <c r="D5" s="366" t="s">
        <v>4</v>
      </c>
    </row>
    <row r="6" spans="2:8" s="650" customFormat="1" ht="20.100000000000001" customHeight="1">
      <c r="B6" s="600">
        <v>1</v>
      </c>
      <c r="C6" s="601" t="s">
        <v>622</v>
      </c>
      <c r="D6" s="602">
        <v>10551465.9832536</v>
      </c>
    </row>
    <row r="7" spans="2:8" s="650" customFormat="1" ht="20.100000000000001" customHeight="1">
      <c r="B7" s="425">
        <v>2</v>
      </c>
      <c r="C7" s="277" t="s">
        <v>623</v>
      </c>
      <c r="D7" s="358">
        <v>-4134.2270232158398</v>
      </c>
    </row>
    <row r="8" spans="2:8" s="650" customFormat="1" ht="20.100000000000001" customHeight="1">
      <c r="B8" s="425">
        <v>3</v>
      </c>
      <c r="C8" s="277" t="s">
        <v>624</v>
      </c>
      <c r="D8" s="358">
        <v>-86003.149901155703</v>
      </c>
    </row>
    <row r="9" spans="2:8" s="650" customFormat="1" ht="20.100000000000001" customHeight="1">
      <c r="B9" s="425">
        <v>4</v>
      </c>
      <c r="C9" s="277" t="s">
        <v>625</v>
      </c>
      <c r="D9" s="358">
        <v>0</v>
      </c>
    </row>
    <row r="10" spans="2:8" s="650" customFormat="1" ht="20.100000000000001" customHeight="1">
      <c r="B10" s="425">
        <v>5</v>
      </c>
      <c r="C10" s="277" t="s">
        <v>626</v>
      </c>
      <c r="D10" s="358">
        <v>0</v>
      </c>
    </row>
    <row r="11" spans="2:8" s="650" customFormat="1" ht="20.100000000000001" customHeight="1">
      <c r="B11" s="425">
        <v>6</v>
      </c>
      <c r="C11" s="277" t="s">
        <v>627</v>
      </c>
      <c r="D11" s="358">
        <v>0</v>
      </c>
    </row>
    <row r="12" spans="2:8" s="650" customFormat="1" ht="20.100000000000001" customHeight="1">
      <c r="B12" s="425">
        <v>7</v>
      </c>
      <c r="C12" s="277" t="s">
        <v>628</v>
      </c>
      <c r="D12" s="358">
        <v>0</v>
      </c>
    </row>
    <row r="13" spans="2:8" s="650" customFormat="1" ht="20.100000000000001" customHeight="1">
      <c r="B13" s="603">
        <v>8</v>
      </c>
      <c r="C13" s="604" t="s">
        <v>629</v>
      </c>
      <c r="D13" s="605">
        <v>0</v>
      </c>
    </row>
    <row r="14" spans="2:8" s="650" customFormat="1" ht="20.100000000000001" customHeight="1" thickBot="1">
      <c r="B14" s="598">
        <v>9</v>
      </c>
      <c r="C14" s="599" t="s">
        <v>630</v>
      </c>
      <c r="D14" s="364">
        <f>+SUM(D6:D13)</f>
        <v>10461328.606329229</v>
      </c>
    </row>
    <row r="15" spans="2:8" s="2" customFormat="1" ht="12.75"/>
    <row r="16" spans="2:8" s="2" customFormat="1" ht="12.75"/>
    <row r="17" spans="4:4">
      <c r="D17" s="70"/>
    </row>
  </sheetData>
  <hyperlinks>
    <hyperlink ref="H2" location="Índice!A1" display="Voltar ao Índice"/>
  </hyperlinks>
  <pageMargins left="0.70866141732283472" right="0.70866141732283472" top="0.74803149606299213" bottom="0.74803149606299213" header="0.31496062992125984" footer="0.31496062992125984"/>
  <pageSetup paperSize="9" scale="77" fitToHeight="0" orientation="landscape" r:id="rId1"/>
  <headerFooter>
    <oddHeader>&amp;CPT
Anexo XXI&amp;L&amp;"Calibri"&amp;10&amp;K000000Confidential&amp;1#</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K38"/>
  <sheetViews>
    <sheetView showGridLines="0" zoomScaleNormal="100" zoomScaleSheetLayoutView="40" zoomScalePageLayoutView="60" workbookViewId="0"/>
  </sheetViews>
  <sheetFormatPr defaultColWidth="8.7109375" defaultRowHeight="14.25"/>
  <cols>
    <col min="1" max="1" width="4.7109375" style="8" customWidth="1"/>
    <col min="2" max="2" width="19" style="8" customWidth="1"/>
    <col min="3" max="3" width="26.85546875" style="8" customWidth="1"/>
    <col min="4" max="4" width="21.85546875" style="8" customWidth="1"/>
    <col min="5" max="5" width="17.7109375" style="8" customWidth="1"/>
    <col min="6" max="6" width="16.140625" style="8" customWidth="1"/>
    <col min="7" max="7" width="23.7109375" style="8" customWidth="1"/>
    <col min="8" max="8" width="17.140625" style="8" customWidth="1"/>
    <col min="9" max="9" width="18.28515625" style="8" customWidth="1"/>
    <col min="10" max="10" width="8.7109375" style="8"/>
    <col min="11" max="11" width="16.5703125" style="8" customWidth="1"/>
    <col min="12" max="16384" width="8.7109375" style="8"/>
  </cols>
  <sheetData>
    <row r="1" spans="2:11" ht="16.5" customHeight="1">
      <c r="B1" s="138" t="s">
        <v>631</v>
      </c>
      <c r="C1" s="32"/>
      <c r="D1" s="32"/>
      <c r="E1" s="32"/>
      <c r="F1" s="32"/>
      <c r="G1" s="32"/>
      <c r="H1" s="32"/>
      <c r="I1" s="32"/>
      <c r="J1" s="32"/>
    </row>
    <row r="2" spans="2:11" s="57" customFormat="1" ht="20.25" customHeight="1">
      <c r="B2" s="57" t="s">
        <v>815</v>
      </c>
    </row>
    <row r="3" spans="2:11" s="57" customFormat="1">
      <c r="K3" s="374"/>
    </row>
    <row r="4" spans="2:11" s="57" customFormat="1">
      <c r="B4" s="245" t="s">
        <v>632</v>
      </c>
    </row>
    <row r="5" spans="2:11" s="650" customFormat="1" ht="20.25" customHeight="1">
      <c r="B5" s="866" t="s">
        <v>633</v>
      </c>
      <c r="C5" s="866"/>
      <c r="D5" s="866"/>
      <c r="E5" s="866"/>
      <c r="F5" s="866"/>
      <c r="G5" s="866"/>
      <c r="H5" s="866"/>
      <c r="I5" s="866"/>
    </row>
    <row r="6" spans="2:11" s="650" customFormat="1" ht="25.15" customHeight="1">
      <c r="B6" s="848" t="s">
        <v>634</v>
      </c>
      <c r="C6" s="848" t="s">
        <v>635</v>
      </c>
      <c r="D6" s="635" t="s">
        <v>636</v>
      </c>
      <c r="E6" s="635" t="s">
        <v>637</v>
      </c>
      <c r="F6" s="635" t="s">
        <v>576</v>
      </c>
      <c r="G6" s="635" t="s">
        <v>93</v>
      </c>
      <c r="H6" s="635" t="s">
        <v>621</v>
      </c>
      <c r="I6" s="635" t="s">
        <v>590</v>
      </c>
    </row>
    <row r="7" spans="2:11" s="650" customFormat="1" ht="20.25" customHeight="1" thickBot="1">
      <c r="B7" s="867"/>
      <c r="C7" s="867"/>
      <c r="D7" s="589" t="s">
        <v>4</v>
      </c>
      <c r="E7" s="589" t="s">
        <v>5</v>
      </c>
      <c r="F7" s="589" t="s">
        <v>6</v>
      </c>
      <c r="G7" s="589" t="s">
        <v>41</v>
      </c>
      <c r="H7" s="589" t="s">
        <v>42</v>
      </c>
      <c r="I7" s="589" t="s">
        <v>94</v>
      </c>
    </row>
    <row r="8" spans="2:11" s="284" customFormat="1" ht="20.25" customHeight="1">
      <c r="B8" s="871" t="s">
        <v>638</v>
      </c>
      <c r="C8" s="648" t="s">
        <v>639</v>
      </c>
      <c r="D8" s="343">
        <v>3518.1215575000097</v>
      </c>
      <c r="E8" s="343">
        <v>66574.106159999996</v>
      </c>
      <c r="F8" s="719">
        <v>0.5</v>
      </c>
      <c r="G8" s="343">
        <v>51790.413909999996</v>
      </c>
      <c r="H8" s="343">
        <v>19421.799708749997</v>
      </c>
      <c r="I8" s="343">
        <v>0</v>
      </c>
    </row>
    <row r="9" spans="2:11" s="284" customFormat="1" ht="20.25" customHeight="1">
      <c r="B9" s="868"/>
      <c r="C9" s="649" t="s">
        <v>640</v>
      </c>
      <c r="D9" s="345">
        <v>398180.86424149299</v>
      </c>
      <c r="E9" s="345">
        <v>19269.091049999999</v>
      </c>
      <c r="F9" s="720">
        <v>0.7</v>
      </c>
      <c r="G9" s="345">
        <v>411079.99148149299</v>
      </c>
      <c r="H9" s="345">
        <v>243034.22876625299</v>
      </c>
      <c r="I9" s="345">
        <v>1644.14374619</v>
      </c>
    </row>
    <row r="10" spans="2:11" s="284" customFormat="1" ht="20.25" customHeight="1">
      <c r="B10" s="868" t="s">
        <v>641</v>
      </c>
      <c r="C10" s="649" t="s">
        <v>639</v>
      </c>
      <c r="D10" s="345">
        <v>54381.784262796005</v>
      </c>
      <c r="E10" s="345">
        <v>48108.339242556001</v>
      </c>
      <c r="F10" s="720">
        <v>0.7</v>
      </c>
      <c r="G10" s="345">
        <v>57163.095762796002</v>
      </c>
      <c r="H10" s="345">
        <v>39587.403755354702</v>
      </c>
      <c r="I10" s="345">
        <v>228.65238305100002</v>
      </c>
    </row>
    <row r="11" spans="2:11" s="284" customFormat="1" ht="20.25" customHeight="1">
      <c r="B11" s="868"/>
      <c r="C11" s="649" t="s">
        <v>640</v>
      </c>
      <c r="D11" s="345">
        <v>256984.90968690196</v>
      </c>
      <c r="E11" s="345">
        <v>64049.105096989995</v>
      </c>
      <c r="F11" s="720">
        <v>0.9</v>
      </c>
      <c r="G11" s="345">
        <v>261051.38414389198</v>
      </c>
      <c r="H11" s="345">
        <v>185823.36549349799</v>
      </c>
      <c r="I11" s="345">
        <v>2088.411073151</v>
      </c>
    </row>
    <row r="12" spans="2:11" s="284" customFormat="1" ht="20.25" customHeight="1">
      <c r="B12" s="868" t="s">
        <v>642</v>
      </c>
      <c r="C12" s="649" t="s">
        <v>639</v>
      </c>
      <c r="D12" s="345">
        <v>4347.5603300000002</v>
      </c>
      <c r="E12" s="345">
        <v>0</v>
      </c>
      <c r="F12" s="720">
        <v>1.1499999999999999</v>
      </c>
      <c r="G12" s="345">
        <v>4347.5603300000002</v>
      </c>
      <c r="H12" s="345">
        <v>4999.6943794999997</v>
      </c>
      <c r="I12" s="345">
        <v>121.73168924000001</v>
      </c>
    </row>
    <row r="13" spans="2:11" s="284" customFormat="1" ht="20.25" customHeight="1">
      <c r="B13" s="868"/>
      <c r="C13" s="649" t="s">
        <v>640</v>
      </c>
      <c r="D13" s="345">
        <v>43519.404150000002</v>
      </c>
      <c r="E13" s="345">
        <v>0</v>
      </c>
      <c r="F13" s="720">
        <v>1.1499999999999999</v>
      </c>
      <c r="G13" s="345">
        <v>43519.404150000002</v>
      </c>
      <c r="H13" s="345">
        <v>37535.486079374998</v>
      </c>
      <c r="I13" s="345">
        <v>1218.5433161999999</v>
      </c>
    </row>
    <row r="14" spans="2:11" s="284" customFormat="1" ht="20.25" customHeight="1">
      <c r="B14" s="868" t="s">
        <v>643</v>
      </c>
      <c r="C14" s="649" t="s">
        <v>639</v>
      </c>
      <c r="D14" s="345">
        <v>0</v>
      </c>
      <c r="E14" s="345">
        <v>0</v>
      </c>
      <c r="F14" s="720">
        <v>2.5</v>
      </c>
      <c r="G14" s="345">
        <v>0</v>
      </c>
      <c r="H14" s="345">
        <v>0</v>
      </c>
      <c r="I14" s="345">
        <v>0</v>
      </c>
    </row>
    <row r="15" spans="2:11" s="284" customFormat="1" ht="20.25" customHeight="1">
      <c r="B15" s="868"/>
      <c r="C15" s="649" t="s">
        <v>640</v>
      </c>
      <c r="D15" s="345">
        <v>0</v>
      </c>
      <c r="E15" s="345">
        <v>0</v>
      </c>
      <c r="F15" s="720">
        <v>2.5</v>
      </c>
      <c r="G15" s="345">
        <v>0</v>
      </c>
      <c r="H15" s="345">
        <v>0</v>
      </c>
      <c r="I15" s="345">
        <v>0</v>
      </c>
    </row>
    <row r="16" spans="2:11" s="284" customFormat="1" ht="20.25" customHeight="1">
      <c r="B16" s="868" t="s">
        <v>644</v>
      </c>
      <c r="C16" s="649" t="s">
        <v>639</v>
      </c>
      <c r="D16" s="345">
        <v>774.35208</v>
      </c>
      <c r="E16" s="345">
        <v>0</v>
      </c>
      <c r="F16" s="720" t="s">
        <v>936</v>
      </c>
      <c r="G16" s="345">
        <v>774.35208</v>
      </c>
      <c r="H16" s="345">
        <v>0</v>
      </c>
      <c r="I16" s="345">
        <v>387.17604</v>
      </c>
    </row>
    <row r="17" spans="2:11" s="284" customFormat="1" ht="20.25" customHeight="1">
      <c r="B17" s="869"/>
      <c r="C17" s="287" t="s">
        <v>640</v>
      </c>
      <c r="D17" s="367">
        <v>13697.740688000002</v>
      </c>
      <c r="E17" s="367">
        <v>3157.4059300000004</v>
      </c>
      <c r="F17" s="721" t="s">
        <v>936</v>
      </c>
      <c r="G17" s="367">
        <v>16855.146618000002</v>
      </c>
      <c r="H17" s="367">
        <v>0</v>
      </c>
      <c r="I17" s="367">
        <v>8427.5733090000012</v>
      </c>
      <c r="K17" s="708"/>
    </row>
    <row r="18" spans="2:11" s="284" customFormat="1" ht="20.25" customHeight="1">
      <c r="B18" s="870" t="s">
        <v>40</v>
      </c>
      <c r="C18" s="583" t="s">
        <v>639</v>
      </c>
      <c r="D18" s="584">
        <f>+D8+D10+D12+D14+D16</f>
        <v>63021.818230296012</v>
      </c>
      <c r="E18" s="584">
        <f t="shared" ref="E18:E19" si="0">+E8+E10+E12+E14+E16</f>
        <v>114682.445402556</v>
      </c>
      <c r="F18" s="585"/>
      <c r="G18" s="584">
        <f t="shared" ref="G18:I19" si="1">+G8+G10+G12+G14+G16</f>
        <v>114075.42208279601</v>
      </c>
      <c r="H18" s="584">
        <f t="shared" si="1"/>
        <v>64008.897843604696</v>
      </c>
      <c r="I18" s="584">
        <f t="shared" si="1"/>
        <v>737.560112291</v>
      </c>
      <c r="K18" s="693"/>
    </row>
    <row r="19" spans="2:11" s="284" customFormat="1" ht="20.25" customHeight="1" thickBot="1">
      <c r="B19" s="867"/>
      <c r="C19" s="586" t="s">
        <v>640</v>
      </c>
      <c r="D19" s="587">
        <f t="shared" ref="D19" si="2">+D9+D11+D13+D15+D17</f>
        <v>712382.91876639496</v>
      </c>
      <c r="E19" s="587">
        <f t="shared" si="0"/>
        <v>86475.602076989991</v>
      </c>
      <c r="F19" s="588"/>
      <c r="G19" s="587">
        <f t="shared" si="1"/>
        <v>732505.92639338493</v>
      </c>
      <c r="H19" s="587">
        <f t="shared" si="1"/>
        <v>466393.08033912594</v>
      </c>
      <c r="I19" s="587">
        <f t="shared" si="1"/>
        <v>13378.671444541002</v>
      </c>
      <c r="K19" s="693"/>
    </row>
    <row r="20" spans="2:11" s="79" customFormat="1" ht="12.75"/>
    <row r="21" spans="2:11" s="57" customFormat="1"/>
    <row r="22" spans="2:11" s="57" customFormat="1">
      <c r="C22" s="245" t="s">
        <v>937</v>
      </c>
      <c r="D22" s="79"/>
      <c r="E22" s="79"/>
      <c r="F22" s="672"/>
      <c r="G22" s="79"/>
      <c r="H22" s="79"/>
      <c r="I22" s="79"/>
    </row>
    <row r="23" spans="2:11" s="57" customFormat="1">
      <c r="C23" s="866" t="s">
        <v>938</v>
      </c>
      <c r="D23" s="866"/>
      <c r="E23" s="866"/>
      <c r="F23" s="866"/>
      <c r="G23" s="866"/>
      <c r="H23" s="866"/>
      <c r="I23" s="866"/>
    </row>
    <row r="24" spans="2:11" s="57" customFormat="1" ht="51">
      <c r="C24" s="848"/>
      <c r="D24" s="635" t="s">
        <v>636</v>
      </c>
      <c r="E24" s="635" t="s">
        <v>637</v>
      </c>
      <c r="F24" s="635" t="s">
        <v>576</v>
      </c>
      <c r="G24" s="635" t="s">
        <v>93</v>
      </c>
      <c r="H24" s="635" t="s">
        <v>621</v>
      </c>
      <c r="I24" s="635" t="s">
        <v>590</v>
      </c>
    </row>
    <row r="25" spans="2:11" s="57" customFormat="1" ht="15" thickBot="1">
      <c r="C25" s="867"/>
      <c r="D25" s="589" t="s">
        <v>4</v>
      </c>
      <c r="E25" s="589" t="s">
        <v>5</v>
      </c>
      <c r="F25" s="589" t="s">
        <v>6</v>
      </c>
      <c r="G25" s="589" t="s">
        <v>41</v>
      </c>
      <c r="H25" s="589" t="s">
        <v>42</v>
      </c>
      <c r="I25" s="589" t="s">
        <v>94</v>
      </c>
    </row>
    <row r="26" spans="2:11" s="57" customFormat="1" ht="24">
      <c r="C26" s="307" t="s">
        <v>1004</v>
      </c>
      <c r="D26" s="592">
        <v>0</v>
      </c>
      <c r="E26" s="592">
        <v>0</v>
      </c>
      <c r="F26" s="593">
        <v>1.9</v>
      </c>
      <c r="G26" s="592">
        <v>0</v>
      </c>
      <c r="H26" s="592">
        <v>0</v>
      </c>
      <c r="I26" s="592">
        <v>0</v>
      </c>
    </row>
    <row r="27" spans="2:11" s="57" customFormat="1" ht="24">
      <c r="C27" s="311" t="s">
        <v>939</v>
      </c>
      <c r="D27" s="594">
        <v>0</v>
      </c>
      <c r="E27" s="594">
        <v>0</v>
      </c>
      <c r="F27" s="722">
        <v>2.9</v>
      </c>
      <c r="G27" s="594">
        <v>0</v>
      </c>
      <c r="H27" s="594">
        <v>0</v>
      </c>
      <c r="I27" s="594">
        <v>0</v>
      </c>
    </row>
    <row r="28" spans="2:11" s="57" customFormat="1" ht="24">
      <c r="C28" s="595" t="s">
        <v>940</v>
      </c>
      <c r="D28" s="596">
        <v>12042.335640000001</v>
      </c>
      <c r="E28" s="596">
        <v>0</v>
      </c>
      <c r="F28" s="723">
        <v>3.7</v>
      </c>
      <c r="G28" s="596">
        <v>12042.335640000001</v>
      </c>
      <c r="H28" s="596">
        <v>44556.641867999999</v>
      </c>
      <c r="I28" s="596">
        <v>289.01605536</v>
      </c>
    </row>
    <row r="29" spans="2:11" s="57" customFormat="1" ht="15" thickBot="1">
      <c r="C29" s="590" t="s">
        <v>40</v>
      </c>
      <c r="D29" s="591">
        <f>SUM(D26:D28)</f>
        <v>12042.335640000001</v>
      </c>
      <c r="E29" s="591">
        <v>0</v>
      </c>
      <c r="F29" s="318"/>
      <c r="G29" s="591">
        <f>SUM(G26:G28)</f>
        <v>12042.335640000001</v>
      </c>
      <c r="H29" s="591">
        <f>SUM(H26:H28)</f>
        <v>44556.641867999999</v>
      </c>
      <c r="I29" s="591">
        <f>SUM(I26:I28)</f>
        <v>289.01605536</v>
      </c>
    </row>
    <row r="30" spans="2:11" s="57" customFormat="1"/>
    <row r="31" spans="2:11" s="57" customFormat="1"/>
    <row r="32" spans="2:11" s="57" customFormat="1"/>
    <row r="33" s="57" customFormat="1"/>
    <row r="34" s="57" customFormat="1"/>
    <row r="35" s="57" customFormat="1"/>
    <row r="36" s="57" customFormat="1"/>
    <row r="37" s="57" customFormat="1"/>
    <row r="38" s="57" customFormat="1"/>
  </sheetData>
  <mergeCells count="11">
    <mergeCell ref="B12:B13"/>
    <mergeCell ref="B5:I5"/>
    <mergeCell ref="B6:B7"/>
    <mergeCell ref="C6:C7"/>
    <mergeCell ref="B8:B9"/>
    <mergeCell ref="B10:B11"/>
    <mergeCell ref="C23:I23"/>
    <mergeCell ref="C24:C25"/>
    <mergeCell ref="B14:B15"/>
    <mergeCell ref="B16:B17"/>
    <mergeCell ref="B18:B19"/>
  </mergeCells>
  <hyperlinks>
    <hyperlink ref="K3" location="Índice!A1" display="Voltar ao Índice"/>
  </hyperlinks>
  <pageMargins left="0.70866141732283472" right="0.70866141732283472" top="0.74803149606299213" bottom="0.74803149606299213" header="0.31496062992125984" footer="0.31496062992125984"/>
  <pageSetup paperSize="9" scale="68" fitToHeight="0" orientation="landscape" r:id="rId1"/>
  <headerFooter>
    <oddHeader>&amp;CPT
Anexo XXIII&amp;L&amp;"Calibri"&amp;10&amp;K000000Confidential&amp;1#</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24"/>
  <sheetViews>
    <sheetView showGridLines="0" zoomScaleNormal="100" zoomScalePageLayoutView="70" workbookViewId="0"/>
  </sheetViews>
  <sheetFormatPr defaultColWidth="9.140625" defaultRowHeight="14.25"/>
  <cols>
    <col min="1" max="1" width="4.7109375" style="8" customWidth="1"/>
    <col min="2" max="2" width="5.140625" style="8" customWidth="1"/>
    <col min="3" max="3" width="44.85546875" style="8" customWidth="1"/>
    <col min="4" max="16" width="12.28515625" style="8" customWidth="1"/>
    <col min="17" max="17" width="17.85546875" style="8" customWidth="1"/>
    <col min="18" max="18" width="12.28515625" style="8" customWidth="1"/>
    <col min="19" max="19" width="4.85546875" style="8" customWidth="1"/>
    <col min="20" max="20" width="13.140625" style="8" bestFit="1" customWidth="1"/>
    <col min="21" max="16384" width="9.140625" style="8"/>
  </cols>
  <sheetData>
    <row r="1" spans="1:20" ht="18">
      <c r="B1" s="57"/>
      <c r="C1" s="138" t="s">
        <v>701</v>
      </c>
      <c r="D1" s="32"/>
      <c r="E1" s="32"/>
      <c r="F1" s="32"/>
      <c r="G1" s="32"/>
      <c r="H1" s="32"/>
      <c r="I1" s="32"/>
      <c r="J1" s="32"/>
      <c r="K1" s="32"/>
      <c r="L1" s="32"/>
      <c r="M1" s="32"/>
      <c r="N1" s="32"/>
      <c r="O1" s="32"/>
      <c r="P1" s="32"/>
      <c r="Q1" s="32"/>
      <c r="R1" s="32"/>
      <c r="S1" s="32"/>
      <c r="T1" s="42"/>
    </row>
    <row r="2" spans="1:20" ht="18.600000000000001" customHeight="1">
      <c r="C2" s="6" t="s">
        <v>815</v>
      </c>
      <c r="T2" s="7"/>
    </row>
    <row r="3" spans="1:20" s="46" customFormat="1">
      <c r="C3" s="724"/>
    </row>
    <row r="4" spans="1:20" s="23" customFormat="1" ht="20.100000000000001" customHeight="1">
      <c r="B4" s="672"/>
      <c r="C4" s="672"/>
      <c r="D4" s="66" t="s">
        <v>4</v>
      </c>
      <c r="E4" s="66" t="s">
        <v>5</v>
      </c>
      <c r="F4" s="66" t="s">
        <v>6</v>
      </c>
      <c r="G4" s="66" t="s">
        <v>41</v>
      </c>
      <c r="H4" s="66" t="s">
        <v>42</v>
      </c>
      <c r="I4" s="66" t="s">
        <v>94</v>
      </c>
      <c r="J4" s="66" t="s">
        <v>95</v>
      </c>
      <c r="K4" s="66" t="s">
        <v>96</v>
      </c>
      <c r="L4" s="66" t="s">
        <v>219</v>
      </c>
      <c r="M4" s="66" t="s">
        <v>220</v>
      </c>
      <c r="N4" s="66" t="s">
        <v>221</v>
      </c>
      <c r="O4" s="66" t="s">
        <v>222</v>
      </c>
      <c r="P4" s="66" t="s">
        <v>223</v>
      </c>
      <c r="Q4" s="66" t="s">
        <v>443</v>
      </c>
      <c r="R4" s="66" t="s">
        <v>444</v>
      </c>
      <c r="S4" s="8"/>
    </row>
    <row r="5" spans="1:20" s="30" customFormat="1" ht="20.100000000000001" customHeight="1">
      <c r="A5" s="19"/>
      <c r="B5" s="67"/>
      <c r="C5" s="67"/>
      <c r="D5" s="874" t="s">
        <v>704</v>
      </c>
      <c r="E5" s="874"/>
      <c r="F5" s="874"/>
      <c r="G5" s="874"/>
      <c r="H5" s="874"/>
      <c r="I5" s="874"/>
      <c r="J5" s="874"/>
      <c r="K5" s="874" t="s">
        <v>705</v>
      </c>
      <c r="L5" s="874"/>
      <c r="M5" s="874"/>
      <c r="N5" s="874"/>
      <c r="O5" s="874" t="s">
        <v>706</v>
      </c>
      <c r="P5" s="874"/>
      <c r="Q5" s="874"/>
      <c r="R5" s="874"/>
      <c r="S5" s="56"/>
    </row>
    <row r="6" spans="1:20" s="30" customFormat="1" ht="20.100000000000001" customHeight="1">
      <c r="A6" s="19"/>
      <c r="B6" s="67"/>
      <c r="C6" s="67"/>
      <c r="D6" s="875" t="s">
        <v>707</v>
      </c>
      <c r="E6" s="875"/>
      <c r="F6" s="875"/>
      <c r="G6" s="875"/>
      <c r="H6" s="875" t="s">
        <v>708</v>
      </c>
      <c r="I6" s="875"/>
      <c r="J6" s="646" t="s">
        <v>709</v>
      </c>
      <c r="K6" s="875" t="s">
        <v>707</v>
      </c>
      <c r="L6" s="875"/>
      <c r="M6" s="872" t="s">
        <v>708</v>
      </c>
      <c r="N6" s="646" t="s">
        <v>709</v>
      </c>
      <c r="O6" s="875" t="s">
        <v>707</v>
      </c>
      <c r="P6" s="875"/>
      <c r="Q6" s="872" t="s">
        <v>708</v>
      </c>
      <c r="R6" s="646" t="s">
        <v>709</v>
      </c>
      <c r="S6" s="55"/>
    </row>
    <row r="7" spans="1:20" s="30" customFormat="1" ht="20.100000000000001" customHeight="1">
      <c r="A7" s="19"/>
      <c r="B7" s="67"/>
      <c r="C7" s="67"/>
      <c r="D7" s="875" t="s">
        <v>710</v>
      </c>
      <c r="E7" s="875"/>
      <c r="F7" s="875" t="s">
        <v>711</v>
      </c>
      <c r="G7" s="875"/>
      <c r="H7" s="872"/>
      <c r="I7" s="872" t="s">
        <v>712</v>
      </c>
      <c r="J7" s="872"/>
      <c r="K7" s="872" t="s">
        <v>710</v>
      </c>
      <c r="L7" s="872" t="s">
        <v>711</v>
      </c>
      <c r="M7" s="872"/>
      <c r="N7" s="872"/>
      <c r="O7" s="872" t="s">
        <v>710</v>
      </c>
      <c r="P7" s="872" t="s">
        <v>711</v>
      </c>
      <c r="Q7" s="872"/>
      <c r="R7" s="872"/>
      <c r="S7" s="55"/>
    </row>
    <row r="8" spans="1:20" s="30" customFormat="1" ht="20.100000000000001" customHeight="1" thickBot="1">
      <c r="A8" s="19"/>
      <c r="B8" s="35"/>
      <c r="C8" s="35"/>
      <c r="D8" s="582"/>
      <c r="E8" s="582" t="s">
        <v>712</v>
      </c>
      <c r="F8" s="582"/>
      <c r="G8" s="582" t="s">
        <v>712</v>
      </c>
      <c r="H8" s="873"/>
      <c r="I8" s="873"/>
      <c r="J8" s="873"/>
      <c r="K8" s="873"/>
      <c r="L8" s="873"/>
      <c r="M8" s="873"/>
      <c r="N8" s="873"/>
      <c r="O8" s="873"/>
      <c r="P8" s="873"/>
      <c r="Q8" s="873"/>
      <c r="R8" s="873"/>
      <c r="S8" s="29"/>
    </row>
    <row r="9" spans="1:20" s="13" customFormat="1" ht="20.100000000000001" customHeight="1">
      <c r="B9" s="580">
        <v>1</v>
      </c>
      <c r="C9" s="581" t="s">
        <v>713</v>
      </c>
      <c r="D9" s="804">
        <v>46.866999999999997</v>
      </c>
      <c r="E9" s="805">
        <v>46.866999999999997</v>
      </c>
      <c r="F9" s="804">
        <v>0</v>
      </c>
      <c r="G9" s="805">
        <v>0</v>
      </c>
      <c r="H9" s="804">
        <v>4669434.1720000003</v>
      </c>
      <c r="I9" s="805">
        <v>4669434.1720000003</v>
      </c>
      <c r="J9" s="804">
        <f>+D9+F9+H9</f>
        <v>4669481.0389999999</v>
      </c>
      <c r="K9" s="804">
        <v>0</v>
      </c>
      <c r="L9" s="804">
        <v>0</v>
      </c>
      <c r="M9" s="804">
        <v>0</v>
      </c>
      <c r="N9" s="804">
        <f>+K9+L9+M9</f>
        <v>0</v>
      </c>
      <c r="O9" s="804">
        <v>0</v>
      </c>
      <c r="P9" s="804">
        <v>14013.974</v>
      </c>
      <c r="Q9" s="804">
        <v>0</v>
      </c>
      <c r="R9" s="804">
        <f>+O9+P9+Q9</f>
        <v>14013.974</v>
      </c>
      <c r="S9" s="64"/>
    </row>
    <row r="10" spans="1:20" s="13" customFormat="1" ht="20.100000000000001" customHeight="1">
      <c r="B10" s="142">
        <v>2</v>
      </c>
      <c r="C10" s="526" t="s">
        <v>714</v>
      </c>
      <c r="D10" s="806">
        <f>+SUM(D11:D14)</f>
        <v>46.866999999999997</v>
      </c>
      <c r="E10" s="807">
        <f t="shared" ref="E10:R10" si="0">+SUM(E11:E14)</f>
        <v>46.866999999999997</v>
      </c>
      <c r="F10" s="806">
        <f t="shared" si="0"/>
        <v>0</v>
      </c>
      <c r="G10" s="807">
        <f t="shared" si="0"/>
        <v>0</v>
      </c>
      <c r="H10" s="806">
        <f t="shared" si="0"/>
        <v>1202729.97</v>
      </c>
      <c r="I10" s="807">
        <f t="shared" si="0"/>
        <v>1202729.97</v>
      </c>
      <c r="J10" s="806">
        <f t="shared" si="0"/>
        <v>1202776.8370000001</v>
      </c>
      <c r="K10" s="806">
        <f t="shared" si="0"/>
        <v>0</v>
      </c>
      <c r="L10" s="806">
        <f t="shared" si="0"/>
        <v>0</v>
      </c>
      <c r="M10" s="806">
        <f t="shared" si="0"/>
        <v>0</v>
      </c>
      <c r="N10" s="806">
        <f t="shared" si="0"/>
        <v>0</v>
      </c>
      <c r="O10" s="806">
        <f t="shared" si="0"/>
        <v>0</v>
      </c>
      <c r="P10" s="806">
        <f t="shared" si="0"/>
        <v>0</v>
      </c>
      <c r="Q10" s="806">
        <f t="shared" si="0"/>
        <v>0</v>
      </c>
      <c r="R10" s="806">
        <f t="shared" si="0"/>
        <v>0</v>
      </c>
      <c r="S10" s="64"/>
    </row>
    <row r="11" spans="1:20" s="13" customFormat="1" ht="20.100000000000001" customHeight="1">
      <c r="B11" s="142">
        <v>3</v>
      </c>
      <c r="C11" s="569" t="s">
        <v>715</v>
      </c>
      <c r="D11" s="806">
        <v>0</v>
      </c>
      <c r="E11" s="807">
        <v>0</v>
      </c>
      <c r="F11" s="806">
        <v>0</v>
      </c>
      <c r="G11" s="807">
        <v>0</v>
      </c>
      <c r="H11" s="806">
        <v>1202729.97</v>
      </c>
      <c r="I11" s="807">
        <v>1202729.97</v>
      </c>
      <c r="J11" s="806">
        <f>+D11+F11+H11</f>
        <v>1202729.97</v>
      </c>
      <c r="K11" s="806">
        <v>0</v>
      </c>
      <c r="L11" s="806">
        <v>0</v>
      </c>
      <c r="M11" s="806">
        <v>0</v>
      </c>
      <c r="N11" s="806">
        <f>+K11+L11+M11</f>
        <v>0</v>
      </c>
      <c r="O11" s="806">
        <v>0</v>
      </c>
      <c r="P11" s="806">
        <v>0</v>
      </c>
      <c r="Q11" s="806">
        <v>0</v>
      </c>
      <c r="R11" s="806">
        <f>+O11+P11+Q11</f>
        <v>0</v>
      </c>
      <c r="S11" s="64"/>
    </row>
    <row r="12" spans="1:20" s="13" customFormat="1" ht="20.100000000000001" customHeight="1">
      <c r="B12" s="142">
        <v>4</v>
      </c>
      <c r="C12" s="569" t="s">
        <v>716</v>
      </c>
      <c r="D12" s="806">
        <v>0</v>
      </c>
      <c r="E12" s="807">
        <v>0</v>
      </c>
      <c r="F12" s="806">
        <v>0</v>
      </c>
      <c r="G12" s="807">
        <v>0</v>
      </c>
      <c r="H12" s="806">
        <v>0</v>
      </c>
      <c r="I12" s="807">
        <v>0</v>
      </c>
      <c r="J12" s="806">
        <f>+D12+F12+H12</f>
        <v>0</v>
      </c>
      <c r="K12" s="806">
        <v>0</v>
      </c>
      <c r="L12" s="806">
        <v>0</v>
      </c>
      <c r="M12" s="806">
        <v>0</v>
      </c>
      <c r="N12" s="806">
        <f>+K12+L12+M12</f>
        <v>0</v>
      </c>
      <c r="O12" s="806">
        <v>0</v>
      </c>
      <c r="P12" s="806">
        <v>0</v>
      </c>
      <c r="Q12" s="806">
        <v>0</v>
      </c>
      <c r="R12" s="806">
        <f>+O12+P12+Q12</f>
        <v>0</v>
      </c>
      <c r="S12" s="64"/>
    </row>
    <row r="13" spans="1:20" s="13" customFormat="1" ht="20.100000000000001" customHeight="1">
      <c r="B13" s="142">
        <v>5</v>
      </c>
      <c r="C13" s="569" t="s">
        <v>717</v>
      </c>
      <c r="D13" s="806">
        <v>46.866999999999997</v>
      </c>
      <c r="E13" s="807">
        <v>46.866999999999997</v>
      </c>
      <c r="F13" s="806">
        <v>0</v>
      </c>
      <c r="G13" s="807">
        <v>0</v>
      </c>
      <c r="H13" s="806">
        <v>0</v>
      </c>
      <c r="I13" s="807">
        <v>0</v>
      </c>
      <c r="J13" s="806">
        <f>+D13+F13+H13</f>
        <v>46.866999999999997</v>
      </c>
      <c r="K13" s="806">
        <v>0</v>
      </c>
      <c r="L13" s="806">
        <v>0</v>
      </c>
      <c r="M13" s="806">
        <v>0</v>
      </c>
      <c r="N13" s="806">
        <f>+K13+L13+M13</f>
        <v>0</v>
      </c>
      <c r="O13" s="806">
        <v>0</v>
      </c>
      <c r="P13" s="806">
        <v>0</v>
      </c>
      <c r="Q13" s="806">
        <v>0</v>
      </c>
      <c r="R13" s="806">
        <f>+O13+P13+Q13</f>
        <v>0</v>
      </c>
      <c r="S13" s="64"/>
    </row>
    <row r="14" spans="1:20" s="13" customFormat="1" ht="20.100000000000001" customHeight="1">
      <c r="B14" s="142">
        <v>6</v>
      </c>
      <c r="C14" s="569" t="s">
        <v>718</v>
      </c>
      <c r="D14" s="806">
        <v>0</v>
      </c>
      <c r="E14" s="807">
        <v>0</v>
      </c>
      <c r="F14" s="806">
        <v>0</v>
      </c>
      <c r="G14" s="807">
        <v>0</v>
      </c>
      <c r="H14" s="806">
        <v>0</v>
      </c>
      <c r="I14" s="807">
        <v>0</v>
      </c>
      <c r="J14" s="806">
        <f>+D14+F14+H14</f>
        <v>0</v>
      </c>
      <c r="K14" s="806">
        <v>0</v>
      </c>
      <c r="L14" s="806">
        <v>0</v>
      </c>
      <c r="M14" s="806">
        <v>0</v>
      </c>
      <c r="N14" s="806">
        <f>+K14+L14+M14</f>
        <v>0</v>
      </c>
      <c r="O14" s="806">
        <v>0</v>
      </c>
      <c r="P14" s="806">
        <v>0</v>
      </c>
      <c r="Q14" s="806">
        <v>0</v>
      </c>
      <c r="R14" s="806">
        <f>+O14+P14+Q14</f>
        <v>0</v>
      </c>
      <c r="S14" s="64"/>
    </row>
    <row r="15" spans="1:20" s="13" customFormat="1" ht="20.100000000000001" customHeight="1">
      <c r="B15" s="142">
        <v>7</v>
      </c>
      <c r="C15" s="526" t="s">
        <v>719</v>
      </c>
      <c r="D15" s="806">
        <f>+SUM(D16:D20)</f>
        <v>0</v>
      </c>
      <c r="E15" s="807">
        <f t="shared" ref="E15:R15" si="1">+SUM(E16:E20)</f>
        <v>0</v>
      </c>
      <c r="F15" s="806">
        <f t="shared" si="1"/>
        <v>0</v>
      </c>
      <c r="G15" s="807">
        <f t="shared" si="1"/>
        <v>0</v>
      </c>
      <c r="H15" s="806">
        <f t="shared" si="1"/>
        <v>3466704.2019999996</v>
      </c>
      <c r="I15" s="807">
        <f t="shared" si="1"/>
        <v>3466704.2019999996</v>
      </c>
      <c r="J15" s="806">
        <f t="shared" si="1"/>
        <v>3466704.2019999996</v>
      </c>
      <c r="K15" s="806">
        <f t="shared" si="1"/>
        <v>0</v>
      </c>
      <c r="L15" s="806">
        <f t="shared" si="1"/>
        <v>0</v>
      </c>
      <c r="M15" s="806">
        <f t="shared" si="1"/>
        <v>0</v>
      </c>
      <c r="N15" s="806">
        <f t="shared" si="1"/>
        <v>0</v>
      </c>
      <c r="O15" s="806">
        <f t="shared" si="1"/>
        <v>0</v>
      </c>
      <c r="P15" s="806">
        <f t="shared" si="1"/>
        <v>14013.974</v>
      </c>
      <c r="Q15" s="806">
        <f t="shared" si="1"/>
        <v>0</v>
      </c>
      <c r="R15" s="806">
        <f t="shared" si="1"/>
        <v>14013.974</v>
      </c>
      <c r="S15" s="64"/>
    </row>
    <row r="16" spans="1:20" s="13" customFormat="1" ht="20.100000000000001" customHeight="1">
      <c r="B16" s="142">
        <v>8</v>
      </c>
      <c r="C16" s="569" t="s">
        <v>720</v>
      </c>
      <c r="D16" s="806">
        <v>0</v>
      </c>
      <c r="E16" s="807">
        <v>0</v>
      </c>
      <c r="F16" s="806">
        <v>0</v>
      </c>
      <c r="G16" s="807">
        <v>0</v>
      </c>
      <c r="H16" s="806">
        <v>1333071.558</v>
      </c>
      <c r="I16" s="807">
        <v>1333071.558</v>
      </c>
      <c r="J16" s="806">
        <f>+D16+F16+H16</f>
        <v>1333071.558</v>
      </c>
      <c r="K16" s="806">
        <v>0</v>
      </c>
      <c r="L16" s="806">
        <v>0</v>
      </c>
      <c r="M16" s="806">
        <v>0</v>
      </c>
      <c r="N16" s="806">
        <f>+K16+L16+M16</f>
        <v>0</v>
      </c>
      <c r="O16" s="806">
        <v>0</v>
      </c>
      <c r="P16" s="806">
        <v>0</v>
      </c>
      <c r="Q16" s="806">
        <v>0</v>
      </c>
      <c r="R16" s="806">
        <f>+O16+P16+Q16</f>
        <v>0</v>
      </c>
      <c r="S16" s="64"/>
    </row>
    <row r="17" spans="2:19" s="13" customFormat="1" ht="20.100000000000001" customHeight="1">
      <c r="B17" s="142">
        <v>9</v>
      </c>
      <c r="C17" s="569" t="s">
        <v>721</v>
      </c>
      <c r="D17" s="806">
        <v>0</v>
      </c>
      <c r="E17" s="807">
        <v>0</v>
      </c>
      <c r="F17" s="806">
        <v>0</v>
      </c>
      <c r="G17" s="807">
        <v>0</v>
      </c>
      <c r="H17" s="806">
        <v>2133632.6439999999</v>
      </c>
      <c r="I17" s="807">
        <v>2133632.6439999999</v>
      </c>
      <c r="J17" s="806">
        <f>+D17+F17+H17</f>
        <v>2133632.6439999999</v>
      </c>
      <c r="K17" s="806">
        <v>0</v>
      </c>
      <c r="L17" s="806">
        <v>0</v>
      </c>
      <c r="M17" s="806">
        <v>0</v>
      </c>
      <c r="N17" s="806">
        <f>+K17+L17+M17</f>
        <v>0</v>
      </c>
      <c r="O17" s="806">
        <v>0</v>
      </c>
      <c r="P17" s="806">
        <v>0</v>
      </c>
      <c r="Q17" s="806">
        <v>0</v>
      </c>
      <c r="R17" s="806">
        <f>+O17+P17+Q17</f>
        <v>0</v>
      </c>
      <c r="S17" s="64"/>
    </row>
    <row r="18" spans="2:19" s="13" customFormat="1" ht="20.100000000000001" customHeight="1">
      <c r="B18" s="142">
        <v>10</v>
      </c>
      <c r="C18" s="569" t="s">
        <v>722</v>
      </c>
      <c r="D18" s="806">
        <v>0</v>
      </c>
      <c r="E18" s="807">
        <v>0</v>
      </c>
      <c r="F18" s="806">
        <v>0</v>
      </c>
      <c r="G18" s="807">
        <v>0</v>
      </c>
      <c r="H18" s="806">
        <v>0</v>
      </c>
      <c r="I18" s="807">
        <v>0</v>
      </c>
      <c r="J18" s="806">
        <f>+D18+F18+H18</f>
        <v>0</v>
      </c>
      <c r="K18" s="806">
        <v>0</v>
      </c>
      <c r="L18" s="806">
        <v>0</v>
      </c>
      <c r="M18" s="806">
        <v>0</v>
      </c>
      <c r="N18" s="806">
        <f>+K18+L18+M18</f>
        <v>0</v>
      </c>
      <c r="O18" s="806">
        <v>0</v>
      </c>
      <c r="P18" s="806">
        <v>0</v>
      </c>
      <c r="Q18" s="806">
        <v>0</v>
      </c>
      <c r="R18" s="806">
        <f>+O18+P18+Q18</f>
        <v>0</v>
      </c>
      <c r="S18" s="64"/>
    </row>
    <row r="19" spans="2:19" s="13" customFormat="1" ht="20.100000000000001" customHeight="1">
      <c r="B19" s="142">
        <v>11</v>
      </c>
      <c r="C19" s="569" t="s">
        <v>723</v>
      </c>
      <c r="D19" s="806">
        <v>0</v>
      </c>
      <c r="E19" s="807">
        <v>0</v>
      </c>
      <c r="F19" s="806">
        <v>0</v>
      </c>
      <c r="G19" s="807">
        <v>0</v>
      </c>
      <c r="H19" s="806">
        <v>0</v>
      </c>
      <c r="I19" s="807">
        <v>0</v>
      </c>
      <c r="J19" s="806">
        <f>+D19+F19+H19</f>
        <v>0</v>
      </c>
      <c r="K19" s="806">
        <v>0</v>
      </c>
      <c r="L19" s="806">
        <v>0</v>
      </c>
      <c r="M19" s="806">
        <v>0</v>
      </c>
      <c r="N19" s="806">
        <f>+K19+L19+M19</f>
        <v>0</v>
      </c>
      <c r="O19" s="806">
        <v>0</v>
      </c>
      <c r="P19" s="806">
        <v>14013.974</v>
      </c>
      <c r="Q19" s="806">
        <v>0</v>
      </c>
      <c r="R19" s="806">
        <f>+O19+P19+Q19</f>
        <v>14013.974</v>
      </c>
      <c r="S19" s="64"/>
    </row>
    <row r="20" spans="2:19" s="13" customFormat="1" ht="20.100000000000001" customHeight="1" thickBot="1">
      <c r="B20" s="160">
        <v>12</v>
      </c>
      <c r="C20" s="570" t="s">
        <v>718</v>
      </c>
      <c r="D20" s="808">
        <v>0</v>
      </c>
      <c r="E20" s="809">
        <v>0</v>
      </c>
      <c r="F20" s="808">
        <v>0</v>
      </c>
      <c r="G20" s="809">
        <v>0</v>
      </c>
      <c r="H20" s="808">
        <v>0</v>
      </c>
      <c r="I20" s="809">
        <v>0</v>
      </c>
      <c r="J20" s="808">
        <f>+D20+F20+H20</f>
        <v>0</v>
      </c>
      <c r="K20" s="808">
        <v>0</v>
      </c>
      <c r="L20" s="808">
        <v>0</v>
      </c>
      <c r="M20" s="808">
        <v>0</v>
      </c>
      <c r="N20" s="808">
        <f>+K20+L20+M20</f>
        <v>0</v>
      </c>
      <c r="O20" s="808">
        <v>0</v>
      </c>
      <c r="P20" s="808">
        <v>0</v>
      </c>
      <c r="Q20" s="808">
        <v>0</v>
      </c>
      <c r="R20" s="808">
        <f>+O20+P20+Q20</f>
        <v>0</v>
      </c>
      <c r="S20" s="64"/>
    </row>
    <row r="21" spans="2:19" s="46" customFormat="1"/>
    <row r="22" spans="2:19">
      <c r="E22" s="725"/>
    </row>
    <row r="24" spans="2:19">
      <c r="K24" s="726"/>
    </row>
  </sheetData>
  <mergeCells count="20">
    <mergeCell ref="K7:K8"/>
    <mergeCell ref="D5:J5"/>
    <mergeCell ref="K5:N5"/>
    <mergeCell ref="O5:R5"/>
    <mergeCell ref="D6:G6"/>
    <mergeCell ref="H6:I6"/>
    <mergeCell ref="K6:L6"/>
    <mergeCell ref="M6:M8"/>
    <mergeCell ref="O6:P6"/>
    <mergeCell ref="Q6:Q8"/>
    <mergeCell ref="D7:E7"/>
    <mergeCell ref="F7:G7"/>
    <mergeCell ref="H7:H8"/>
    <mergeCell ref="I7:I8"/>
    <mergeCell ref="J7:J8"/>
    <mergeCell ref="L7:L8"/>
    <mergeCell ref="N7:N8"/>
    <mergeCell ref="O7:O8"/>
    <mergeCell ref="P7:P8"/>
    <mergeCell ref="R7:R8"/>
  </mergeCells>
  <hyperlinks>
    <hyperlink ref="T2" location="Índice!A1" display="Voltar ao Índice"/>
  </hyperlinks>
  <pageMargins left="0.70866141732283472" right="0.70866141732283472" top="0.74803149606299213" bottom="0.74803149606299213" header="0.31496062992125984" footer="0.31496062992125984"/>
  <pageSetup paperSize="9" scale="49" orientation="landscape" cellComments="asDisplayed" r:id="rId1"/>
  <headerFooter>
    <oddHeader>&amp;CPT
Anexo XXVII&amp;L&amp;"Calibri"&amp;10&amp;K000000Confidential&amp;1#</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V21"/>
  <sheetViews>
    <sheetView showGridLines="0" zoomScaleNormal="100" zoomScalePageLayoutView="70" workbookViewId="0"/>
  </sheetViews>
  <sheetFormatPr defaultColWidth="9.140625" defaultRowHeight="14.25"/>
  <cols>
    <col min="1" max="1" width="4.7109375" style="8" customWidth="1"/>
    <col min="2" max="2" width="5.140625" style="8" customWidth="1"/>
    <col min="3" max="3" width="23.140625" style="8" customWidth="1"/>
    <col min="4" max="20" width="13.85546875" style="8" customWidth="1"/>
    <col min="21" max="21" width="9" style="8" customWidth="1"/>
    <col min="22" max="22" width="12.140625" style="8" customWidth="1"/>
    <col min="23" max="16384" width="9.140625" style="8"/>
  </cols>
  <sheetData>
    <row r="1" spans="2:22" ht="18">
      <c r="C1" s="138" t="s">
        <v>702</v>
      </c>
      <c r="V1" s="7"/>
    </row>
    <row r="2" spans="2:22" ht="18.600000000000001" customHeight="1">
      <c r="C2" s="57" t="s">
        <v>815</v>
      </c>
      <c r="D2" s="62"/>
      <c r="E2" s="62"/>
      <c r="F2" s="62"/>
      <c r="G2" s="62"/>
      <c r="H2" s="62"/>
      <c r="I2" s="62"/>
      <c r="J2" s="62"/>
      <c r="K2" s="62"/>
      <c r="L2" s="63"/>
      <c r="M2" s="63"/>
    </row>
    <row r="3" spans="2:22" s="23" customFormat="1" ht="12.75"/>
    <row r="4" spans="2:22" s="650" customFormat="1" ht="20.100000000000001" customHeight="1">
      <c r="D4" s="651" t="s">
        <v>4</v>
      </c>
      <c r="E4" s="651" t="s">
        <v>5</v>
      </c>
      <c r="F4" s="651" t="s">
        <v>6</v>
      </c>
      <c r="G4" s="651" t="s">
        <v>41</v>
      </c>
      <c r="H4" s="651" t="s">
        <v>42</v>
      </c>
      <c r="I4" s="651" t="s">
        <v>94</v>
      </c>
      <c r="J4" s="651" t="s">
        <v>95</v>
      </c>
      <c r="K4" s="651" t="s">
        <v>96</v>
      </c>
      <c r="L4" s="651" t="s">
        <v>219</v>
      </c>
      <c r="M4" s="651" t="s">
        <v>220</v>
      </c>
      <c r="N4" s="651" t="s">
        <v>221</v>
      </c>
      <c r="O4" s="651" t="s">
        <v>222</v>
      </c>
      <c r="P4" s="651" t="s">
        <v>223</v>
      </c>
      <c r="Q4" s="651" t="s">
        <v>443</v>
      </c>
      <c r="R4" s="651" t="s">
        <v>444</v>
      </c>
      <c r="S4" s="651" t="s">
        <v>579</v>
      </c>
      <c r="T4" s="651" t="s">
        <v>580</v>
      </c>
      <c r="U4" s="651"/>
    </row>
    <row r="5" spans="2:22" s="297" customFormat="1" ht="24.95" customHeight="1">
      <c r="B5" s="325"/>
      <c r="C5" s="325"/>
      <c r="D5" s="876" t="s">
        <v>724</v>
      </c>
      <c r="E5" s="877"/>
      <c r="F5" s="877"/>
      <c r="G5" s="877"/>
      <c r="H5" s="877"/>
      <c r="I5" s="877" t="s">
        <v>725</v>
      </c>
      <c r="J5" s="877"/>
      <c r="K5" s="877"/>
      <c r="L5" s="877"/>
      <c r="M5" s="878" t="s">
        <v>726</v>
      </c>
      <c r="N5" s="878"/>
      <c r="O5" s="878"/>
      <c r="P5" s="878"/>
      <c r="Q5" s="877" t="s">
        <v>727</v>
      </c>
      <c r="R5" s="877"/>
      <c r="S5" s="877"/>
      <c r="T5" s="879"/>
      <c r="U5" s="634"/>
    </row>
    <row r="6" spans="2:22" s="297" customFormat="1" ht="24.95" customHeight="1" thickBot="1">
      <c r="B6" s="325"/>
      <c r="C6" s="325"/>
      <c r="D6" s="575" t="s">
        <v>728</v>
      </c>
      <c r="E6" s="576" t="s">
        <v>729</v>
      </c>
      <c r="F6" s="576" t="s">
        <v>730</v>
      </c>
      <c r="G6" s="576" t="s">
        <v>731</v>
      </c>
      <c r="H6" s="576" t="s">
        <v>732</v>
      </c>
      <c r="I6" s="576" t="s">
        <v>733</v>
      </c>
      <c r="J6" s="576" t="s">
        <v>734</v>
      </c>
      <c r="K6" s="576" t="s">
        <v>735</v>
      </c>
      <c r="L6" s="577" t="s">
        <v>736</v>
      </c>
      <c r="M6" s="576" t="s">
        <v>733</v>
      </c>
      <c r="N6" s="576" t="s">
        <v>734</v>
      </c>
      <c r="O6" s="576" t="s">
        <v>735</v>
      </c>
      <c r="P6" s="577" t="s">
        <v>737</v>
      </c>
      <c r="Q6" s="576" t="s">
        <v>733</v>
      </c>
      <c r="R6" s="576" t="s">
        <v>734</v>
      </c>
      <c r="S6" s="576" t="s">
        <v>735</v>
      </c>
      <c r="T6" s="578" t="s">
        <v>737</v>
      </c>
      <c r="U6" s="579"/>
    </row>
    <row r="7" spans="2:22" s="37" customFormat="1" ht="20.100000000000001" customHeight="1">
      <c r="B7" s="567">
        <v>1</v>
      </c>
      <c r="C7" s="568" t="s">
        <v>713</v>
      </c>
      <c r="D7" s="810">
        <v>4669481.0389999999</v>
      </c>
      <c r="E7" s="810">
        <v>0</v>
      </c>
      <c r="F7" s="810">
        <v>0</v>
      </c>
      <c r="G7" s="810">
        <v>0</v>
      </c>
      <c r="H7" s="810">
        <v>0</v>
      </c>
      <c r="I7" s="810">
        <v>4669481.0389999999</v>
      </c>
      <c r="J7" s="810">
        <v>0</v>
      </c>
      <c r="K7" s="810">
        <v>0</v>
      </c>
      <c r="L7" s="810">
        <v>0</v>
      </c>
      <c r="M7" s="810">
        <v>549870.59299999999</v>
      </c>
      <c r="N7" s="810">
        <v>0</v>
      </c>
      <c r="O7" s="810">
        <v>0</v>
      </c>
      <c r="P7" s="810">
        <v>0</v>
      </c>
      <c r="Q7" s="810">
        <f>+M7*8%</f>
        <v>43989.647440000001</v>
      </c>
      <c r="R7" s="810">
        <f t="shared" ref="R7:T19" si="0">+N7*8%</f>
        <v>0</v>
      </c>
      <c r="S7" s="810">
        <f t="shared" si="0"/>
        <v>0</v>
      </c>
      <c r="T7" s="810">
        <f t="shared" si="0"/>
        <v>0</v>
      </c>
      <c r="U7" s="60"/>
    </row>
    <row r="8" spans="2:22" s="37" customFormat="1" ht="20.100000000000001" customHeight="1">
      <c r="B8" s="142">
        <v>2</v>
      </c>
      <c r="C8" s="526" t="s">
        <v>738</v>
      </c>
      <c r="D8" s="807">
        <v>46.866999999999997</v>
      </c>
      <c r="E8" s="807">
        <v>0</v>
      </c>
      <c r="F8" s="807">
        <v>0</v>
      </c>
      <c r="G8" s="807">
        <v>0</v>
      </c>
      <c r="H8" s="807">
        <v>0</v>
      </c>
      <c r="I8" s="807">
        <v>46.866999999999997</v>
      </c>
      <c r="J8" s="807">
        <v>0</v>
      </c>
      <c r="K8" s="807">
        <v>0</v>
      </c>
      <c r="L8" s="807">
        <v>0</v>
      </c>
      <c r="M8" s="807">
        <v>4.6870000000000003</v>
      </c>
      <c r="N8" s="807">
        <v>0</v>
      </c>
      <c r="O8" s="807">
        <v>0</v>
      </c>
      <c r="P8" s="807">
        <v>0</v>
      </c>
      <c r="Q8" s="807">
        <f t="shared" ref="Q8:Q19" si="1">+M8*8%</f>
        <v>0.37496000000000002</v>
      </c>
      <c r="R8" s="807">
        <f t="shared" si="0"/>
        <v>0</v>
      </c>
      <c r="S8" s="807">
        <f t="shared" si="0"/>
        <v>0</v>
      </c>
      <c r="T8" s="807">
        <f t="shared" si="0"/>
        <v>0</v>
      </c>
      <c r="U8" s="60"/>
    </row>
    <row r="9" spans="2:22" s="37" customFormat="1" ht="20.100000000000001" customHeight="1">
      <c r="B9" s="142">
        <v>3</v>
      </c>
      <c r="C9" s="569" t="s">
        <v>739</v>
      </c>
      <c r="D9" s="807">
        <v>46.866999999999997</v>
      </c>
      <c r="E9" s="807">
        <v>0</v>
      </c>
      <c r="F9" s="807">
        <v>0</v>
      </c>
      <c r="G9" s="807">
        <v>0</v>
      </c>
      <c r="H9" s="807">
        <v>0</v>
      </c>
      <c r="I9" s="807">
        <v>46.866999999999997</v>
      </c>
      <c r="J9" s="807">
        <v>0</v>
      </c>
      <c r="K9" s="807">
        <v>0</v>
      </c>
      <c r="L9" s="807">
        <v>0</v>
      </c>
      <c r="M9" s="807">
        <v>4.6870000000000003</v>
      </c>
      <c r="N9" s="807">
        <v>0</v>
      </c>
      <c r="O9" s="807">
        <v>0</v>
      </c>
      <c r="P9" s="807">
        <v>0</v>
      </c>
      <c r="Q9" s="807">
        <f t="shared" si="1"/>
        <v>0.37496000000000002</v>
      </c>
      <c r="R9" s="807">
        <f t="shared" si="0"/>
        <v>0</v>
      </c>
      <c r="S9" s="807">
        <f t="shared" si="0"/>
        <v>0</v>
      </c>
      <c r="T9" s="807">
        <f t="shared" si="0"/>
        <v>0</v>
      </c>
      <c r="U9" s="60"/>
    </row>
    <row r="10" spans="2:22" s="37" customFormat="1" ht="20.100000000000001" customHeight="1">
      <c r="B10" s="142">
        <v>4</v>
      </c>
      <c r="C10" s="569" t="s">
        <v>740</v>
      </c>
      <c r="D10" s="807">
        <v>46.866999999999997</v>
      </c>
      <c r="E10" s="807">
        <v>0</v>
      </c>
      <c r="F10" s="807">
        <v>0</v>
      </c>
      <c r="G10" s="807">
        <v>0</v>
      </c>
      <c r="H10" s="807">
        <v>0</v>
      </c>
      <c r="I10" s="807">
        <v>46.866999999999997</v>
      </c>
      <c r="J10" s="807">
        <v>0</v>
      </c>
      <c r="K10" s="807">
        <v>0</v>
      </c>
      <c r="L10" s="807">
        <v>0</v>
      </c>
      <c r="M10" s="807">
        <v>4.6870000000000003</v>
      </c>
      <c r="N10" s="807">
        <v>0</v>
      </c>
      <c r="O10" s="807">
        <v>0</v>
      </c>
      <c r="P10" s="807">
        <v>0</v>
      </c>
      <c r="Q10" s="807">
        <f t="shared" si="1"/>
        <v>0.37496000000000002</v>
      </c>
      <c r="R10" s="807">
        <f t="shared" si="0"/>
        <v>0</v>
      </c>
      <c r="S10" s="807">
        <f t="shared" si="0"/>
        <v>0</v>
      </c>
      <c r="T10" s="807">
        <f t="shared" si="0"/>
        <v>0</v>
      </c>
      <c r="U10" s="60"/>
    </row>
    <row r="11" spans="2:22" s="37" customFormat="1" ht="20.100000000000001" customHeight="1">
      <c r="B11" s="142">
        <v>5</v>
      </c>
      <c r="C11" s="569" t="s">
        <v>741</v>
      </c>
      <c r="D11" s="807">
        <v>46.866999999999997</v>
      </c>
      <c r="E11" s="807">
        <v>0</v>
      </c>
      <c r="F11" s="807">
        <v>0</v>
      </c>
      <c r="G11" s="807">
        <v>0</v>
      </c>
      <c r="H11" s="807">
        <v>0</v>
      </c>
      <c r="I11" s="807">
        <v>46.866999999999997</v>
      </c>
      <c r="J11" s="807">
        <v>0</v>
      </c>
      <c r="K11" s="807">
        <v>0</v>
      </c>
      <c r="L11" s="807">
        <v>0</v>
      </c>
      <c r="M11" s="807">
        <v>4.6870000000000003</v>
      </c>
      <c r="N11" s="807">
        <v>0</v>
      </c>
      <c r="O11" s="807">
        <v>0</v>
      </c>
      <c r="P11" s="807">
        <v>0</v>
      </c>
      <c r="Q11" s="807">
        <f t="shared" si="1"/>
        <v>0.37496000000000002</v>
      </c>
      <c r="R11" s="807">
        <f t="shared" si="0"/>
        <v>0</v>
      </c>
      <c r="S11" s="807">
        <f t="shared" si="0"/>
        <v>0</v>
      </c>
      <c r="T11" s="807">
        <f t="shared" si="0"/>
        <v>0</v>
      </c>
      <c r="U11" s="60"/>
    </row>
    <row r="12" spans="2:22" s="37" customFormat="1" ht="20.100000000000001" customHeight="1">
      <c r="B12" s="142">
        <v>6</v>
      </c>
      <c r="C12" s="569" t="s">
        <v>742</v>
      </c>
      <c r="D12" s="807">
        <v>0</v>
      </c>
      <c r="E12" s="807">
        <v>0</v>
      </c>
      <c r="F12" s="807">
        <v>0</v>
      </c>
      <c r="G12" s="807">
        <v>0</v>
      </c>
      <c r="H12" s="807">
        <v>0</v>
      </c>
      <c r="I12" s="807">
        <v>0</v>
      </c>
      <c r="J12" s="807">
        <v>0</v>
      </c>
      <c r="K12" s="807">
        <v>0</v>
      </c>
      <c r="L12" s="807">
        <v>0</v>
      </c>
      <c r="M12" s="807">
        <v>0</v>
      </c>
      <c r="N12" s="807">
        <v>0</v>
      </c>
      <c r="O12" s="807">
        <v>0</v>
      </c>
      <c r="P12" s="807">
        <v>0</v>
      </c>
      <c r="Q12" s="807">
        <f t="shared" si="1"/>
        <v>0</v>
      </c>
      <c r="R12" s="807">
        <f t="shared" si="0"/>
        <v>0</v>
      </c>
      <c r="S12" s="807">
        <f t="shared" si="0"/>
        <v>0</v>
      </c>
      <c r="T12" s="807">
        <f t="shared" si="0"/>
        <v>0</v>
      </c>
      <c r="U12" s="60"/>
    </row>
    <row r="13" spans="2:22" s="37" customFormat="1" ht="20.100000000000001" customHeight="1">
      <c r="B13" s="142">
        <v>7</v>
      </c>
      <c r="C13" s="526" t="s">
        <v>741</v>
      </c>
      <c r="D13" s="807">
        <v>0</v>
      </c>
      <c r="E13" s="807">
        <v>0</v>
      </c>
      <c r="F13" s="807">
        <v>0</v>
      </c>
      <c r="G13" s="807">
        <v>0</v>
      </c>
      <c r="H13" s="807">
        <v>0</v>
      </c>
      <c r="I13" s="807">
        <v>0</v>
      </c>
      <c r="J13" s="807">
        <v>0</v>
      </c>
      <c r="K13" s="807">
        <v>0</v>
      </c>
      <c r="L13" s="807">
        <v>0</v>
      </c>
      <c r="M13" s="807">
        <v>0</v>
      </c>
      <c r="N13" s="807">
        <v>0</v>
      </c>
      <c r="O13" s="807">
        <v>0</v>
      </c>
      <c r="P13" s="807">
        <v>0</v>
      </c>
      <c r="Q13" s="807">
        <f t="shared" si="1"/>
        <v>0</v>
      </c>
      <c r="R13" s="807">
        <f t="shared" si="0"/>
        <v>0</v>
      </c>
      <c r="S13" s="807">
        <f t="shared" si="0"/>
        <v>0</v>
      </c>
      <c r="T13" s="807">
        <f t="shared" si="0"/>
        <v>0</v>
      </c>
      <c r="U13" s="60"/>
    </row>
    <row r="14" spans="2:22" s="37" customFormat="1" ht="20.100000000000001" customHeight="1">
      <c r="B14" s="142">
        <v>8</v>
      </c>
      <c r="C14" s="569" t="s">
        <v>743</v>
      </c>
      <c r="D14" s="807">
        <v>0</v>
      </c>
      <c r="E14" s="807">
        <v>0</v>
      </c>
      <c r="F14" s="807">
        <v>0</v>
      </c>
      <c r="G14" s="807">
        <v>0</v>
      </c>
      <c r="H14" s="807">
        <v>0</v>
      </c>
      <c r="I14" s="807">
        <v>0</v>
      </c>
      <c r="J14" s="807">
        <v>0</v>
      </c>
      <c r="K14" s="807">
        <v>0</v>
      </c>
      <c r="L14" s="807">
        <v>0</v>
      </c>
      <c r="M14" s="807">
        <v>0</v>
      </c>
      <c r="N14" s="807">
        <v>0</v>
      </c>
      <c r="O14" s="807">
        <v>0</v>
      </c>
      <c r="P14" s="807">
        <v>0</v>
      </c>
      <c r="Q14" s="807">
        <f t="shared" si="1"/>
        <v>0</v>
      </c>
      <c r="R14" s="807">
        <f t="shared" si="0"/>
        <v>0</v>
      </c>
      <c r="S14" s="807">
        <f t="shared" si="0"/>
        <v>0</v>
      </c>
      <c r="T14" s="807">
        <f t="shared" si="0"/>
        <v>0</v>
      </c>
      <c r="U14" s="60"/>
    </row>
    <row r="15" spans="2:22" s="37" customFormat="1" ht="20.100000000000001" customHeight="1">
      <c r="B15" s="142">
        <v>9</v>
      </c>
      <c r="C15" s="569" t="s">
        <v>744</v>
      </c>
      <c r="D15" s="807">
        <v>4669434.1720000003</v>
      </c>
      <c r="E15" s="807">
        <v>0</v>
      </c>
      <c r="F15" s="807">
        <v>0</v>
      </c>
      <c r="G15" s="807">
        <v>0</v>
      </c>
      <c r="H15" s="807">
        <v>0</v>
      </c>
      <c r="I15" s="807">
        <v>4669434.1720000003</v>
      </c>
      <c r="J15" s="807">
        <v>0</v>
      </c>
      <c r="K15" s="807">
        <v>0</v>
      </c>
      <c r="L15" s="807">
        <v>0</v>
      </c>
      <c r="M15" s="807">
        <v>549865.90599999996</v>
      </c>
      <c r="N15" s="807">
        <v>0</v>
      </c>
      <c r="O15" s="807">
        <v>0</v>
      </c>
      <c r="P15" s="807">
        <v>0</v>
      </c>
      <c r="Q15" s="807">
        <f t="shared" si="1"/>
        <v>43989.27248</v>
      </c>
      <c r="R15" s="807">
        <f t="shared" si="0"/>
        <v>0</v>
      </c>
      <c r="S15" s="807">
        <f t="shared" si="0"/>
        <v>0</v>
      </c>
      <c r="T15" s="807">
        <f t="shared" si="0"/>
        <v>0</v>
      </c>
      <c r="U15" s="60"/>
    </row>
    <row r="16" spans="2:22" s="37" customFormat="1" ht="20.100000000000001" customHeight="1">
      <c r="B16" s="142">
        <v>10</v>
      </c>
      <c r="C16" s="569" t="s">
        <v>739</v>
      </c>
      <c r="D16" s="807">
        <v>4669434.1720000003</v>
      </c>
      <c r="E16" s="807">
        <v>0</v>
      </c>
      <c r="F16" s="807">
        <v>0</v>
      </c>
      <c r="G16" s="807">
        <v>0</v>
      </c>
      <c r="H16" s="807">
        <v>0</v>
      </c>
      <c r="I16" s="807">
        <v>4669434.1720000003</v>
      </c>
      <c r="J16" s="807">
        <v>0</v>
      </c>
      <c r="K16" s="807">
        <v>0</v>
      </c>
      <c r="L16" s="807">
        <v>0</v>
      </c>
      <c r="M16" s="807">
        <v>549865.90599999996</v>
      </c>
      <c r="N16" s="807">
        <v>0</v>
      </c>
      <c r="O16" s="807">
        <v>0</v>
      </c>
      <c r="P16" s="807">
        <v>0</v>
      </c>
      <c r="Q16" s="807">
        <f t="shared" si="1"/>
        <v>43989.27248</v>
      </c>
      <c r="R16" s="807">
        <f t="shared" si="0"/>
        <v>0</v>
      </c>
      <c r="S16" s="807">
        <f t="shared" si="0"/>
        <v>0</v>
      </c>
      <c r="T16" s="807">
        <f t="shared" si="0"/>
        <v>0</v>
      </c>
      <c r="U16" s="60"/>
    </row>
    <row r="17" spans="2:21" s="37" customFormat="1" ht="20.100000000000001" customHeight="1">
      <c r="B17" s="142">
        <v>11</v>
      </c>
      <c r="C17" s="569" t="s">
        <v>745</v>
      </c>
      <c r="D17" s="807">
        <v>1202729.97</v>
      </c>
      <c r="E17" s="807">
        <v>0</v>
      </c>
      <c r="F17" s="807">
        <v>0</v>
      </c>
      <c r="G17" s="807">
        <v>0</v>
      </c>
      <c r="H17" s="807">
        <v>0</v>
      </c>
      <c r="I17" s="807">
        <v>1202729.97</v>
      </c>
      <c r="J17" s="807">
        <v>0</v>
      </c>
      <c r="K17" s="807">
        <v>0</v>
      </c>
      <c r="L17" s="807">
        <v>0</v>
      </c>
      <c r="M17" s="807">
        <v>180409.49600000001</v>
      </c>
      <c r="N17" s="807">
        <v>0</v>
      </c>
      <c r="O17" s="807">
        <v>0</v>
      </c>
      <c r="P17" s="807">
        <v>0</v>
      </c>
      <c r="Q17" s="807">
        <f t="shared" si="1"/>
        <v>14432.759680000001</v>
      </c>
      <c r="R17" s="807">
        <f t="shared" si="0"/>
        <v>0</v>
      </c>
      <c r="S17" s="807">
        <f t="shared" si="0"/>
        <v>0</v>
      </c>
      <c r="T17" s="807">
        <f t="shared" si="0"/>
        <v>0</v>
      </c>
      <c r="U17" s="60"/>
    </row>
    <row r="18" spans="2:21" s="37" customFormat="1" ht="20.100000000000001" customHeight="1">
      <c r="B18" s="142">
        <v>12</v>
      </c>
      <c r="C18" s="569" t="s">
        <v>742</v>
      </c>
      <c r="D18" s="807">
        <f>+D16-D17</f>
        <v>3466704.2020000005</v>
      </c>
      <c r="E18" s="807">
        <f t="shared" ref="E18:P18" si="2">+E16-E17</f>
        <v>0</v>
      </c>
      <c r="F18" s="807">
        <f t="shared" si="2"/>
        <v>0</v>
      </c>
      <c r="G18" s="807">
        <f t="shared" si="2"/>
        <v>0</v>
      </c>
      <c r="H18" s="807">
        <f t="shared" si="2"/>
        <v>0</v>
      </c>
      <c r="I18" s="807">
        <f t="shared" si="2"/>
        <v>3466704.2020000005</v>
      </c>
      <c r="J18" s="807">
        <f t="shared" si="2"/>
        <v>0</v>
      </c>
      <c r="K18" s="807">
        <f t="shared" si="2"/>
        <v>0</v>
      </c>
      <c r="L18" s="807">
        <f t="shared" si="2"/>
        <v>0</v>
      </c>
      <c r="M18" s="807">
        <f t="shared" si="2"/>
        <v>369456.40999999992</v>
      </c>
      <c r="N18" s="807">
        <f t="shared" si="2"/>
        <v>0</v>
      </c>
      <c r="O18" s="807">
        <f t="shared" si="2"/>
        <v>0</v>
      </c>
      <c r="P18" s="807">
        <f t="shared" si="2"/>
        <v>0</v>
      </c>
      <c r="Q18" s="807">
        <f t="shared" si="1"/>
        <v>29556.512799999993</v>
      </c>
      <c r="R18" s="807">
        <f t="shared" si="0"/>
        <v>0</v>
      </c>
      <c r="S18" s="807">
        <f t="shared" si="0"/>
        <v>0</v>
      </c>
      <c r="T18" s="807">
        <f t="shared" si="0"/>
        <v>0</v>
      </c>
      <c r="U18" s="60"/>
    </row>
    <row r="19" spans="2:21" s="37" customFormat="1" ht="20.100000000000001" customHeight="1" thickBot="1">
      <c r="B19" s="160">
        <v>13</v>
      </c>
      <c r="C19" s="570" t="s">
        <v>743</v>
      </c>
      <c r="D19" s="809">
        <v>0</v>
      </c>
      <c r="E19" s="809">
        <v>0</v>
      </c>
      <c r="F19" s="809">
        <v>0</v>
      </c>
      <c r="G19" s="809">
        <v>0</v>
      </c>
      <c r="H19" s="809">
        <v>0</v>
      </c>
      <c r="I19" s="809">
        <v>0</v>
      </c>
      <c r="J19" s="809">
        <v>0</v>
      </c>
      <c r="K19" s="809">
        <v>0</v>
      </c>
      <c r="L19" s="809">
        <v>0</v>
      </c>
      <c r="M19" s="809">
        <v>0</v>
      </c>
      <c r="N19" s="809">
        <v>0</v>
      </c>
      <c r="O19" s="809">
        <v>0</v>
      </c>
      <c r="P19" s="809">
        <v>0</v>
      </c>
      <c r="Q19" s="809">
        <f t="shared" si="1"/>
        <v>0</v>
      </c>
      <c r="R19" s="809">
        <f t="shared" si="0"/>
        <v>0</v>
      </c>
      <c r="S19" s="809">
        <f t="shared" si="0"/>
        <v>0</v>
      </c>
      <c r="T19" s="809">
        <f t="shared" si="0"/>
        <v>0</v>
      </c>
      <c r="U19" s="60"/>
    </row>
    <row r="21" spans="2:21" ht="13.5" customHeight="1"/>
  </sheetData>
  <mergeCells count="4">
    <mergeCell ref="D5:H5"/>
    <mergeCell ref="I5:L5"/>
    <mergeCell ref="M5:P5"/>
    <mergeCell ref="Q5:T5"/>
  </mergeCells>
  <hyperlinks>
    <hyperlink ref="V1" location="Índice!A1" display="Voltar ao Índice"/>
  </hyperlinks>
  <pageMargins left="0.70866141732283472" right="0.70866141732283472" top="0.74803149606299213" bottom="0.74803149606299213" header="0.31496062992125984" footer="0.31496062992125984"/>
  <pageSetup paperSize="9" scale="45" orientation="landscape" cellComments="asDisplayed" r:id="rId1"/>
  <headerFooter>
    <oddHeader>&amp;CPT
Anexo XXVII&amp;L&amp;"Calibri"&amp;10&amp;K000000Confidential&amp;1#</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V21"/>
  <sheetViews>
    <sheetView showGridLines="0" zoomScaleNormal="100" zoomScalePageLayoutView="70" workbookViewId="0"/>
  </sheetViews>
  <sheetFormatPr defaultColWidth="9.140625" defaultRowHeight="14.25"/>
  <cols>
    <col min="1" max="1" width="4.7109375" style="8" customWidth="1"/>
    <col min="2" max="2" width="4.5703125" style="8" customWidth="1"/>
    <col min="3" max="3" width="21" style="8" customWidth="1"/>
    <col min="4" max="20" width="14.5703125" style="8" customWidth="1"/>
    <col min="21" max="21" width="5.5703125" style="8" customWidth="1"/>
    <col min="22" max="22" width="11.85546875" style="8" customWidth="1"/>
    <col min="23" max="16384" width="9.140625" style="8"/>
  </cols>
  <sheetData>
    <row r="1" spans="2:22" ht="18">
      <c r="C1" s="138" t="s">
        <v>703</v>
      </c>
      <c r="D1" s="58"/>
      <c r="E1" s="58"/>
      <c r="F1" s="58"/>
      <c r="G1" s="58"/>
      <c r="H1" s="58"/>
      <c r="I1" s="58"/>
      <c r="J1" s="58"/>
      <c r="K1" s="58"/>
      <c r="V1" s="7"/>
    </row>
    <row r="2" spans="2:22">
      <c r="C2" s="6" t="s">
        <v>815</v>
      </c>
    </row>
    <row r="3" spans="2:22" s="38" customFormat="1">
      <c r="C3" s="38">
        <v>1000</v>
      </c>
    </row>
    <row r="4" spans="2:22" s="13" customFormat="1" ht="20.100000000000001" customHeight="1">
      <c r="D4" s="40" t="s">
        <v>4</v>
      </c>
      <c r="E4" s="40" t="s">
        <v>5</v>
      </c>
      <c r="F4" s="40" t="s">
        <v>6</v>
      </c>
      <c r="G4" s="40" t="s">
        <v>41</v>
      </c>
      <c r="H4" s="40" t="s">
        <v>42</v>
      </c>
      <c r="I4" s="40" t="s">
        <v>94</v>
      </c>
      <c r="J4" s="40" t="s">
        <v>95</v>
      </c>
      <c r="K4" s="40" t="s">
        <v>96</v>
      </c>
      <c r="L4" s="40" t="s">
        <v>219</v>
      </c>
      <c r="M4" s="40" t="s">
        <v>220</v>
      </c>
      <c r="N4" s="40" t="s">
        <v>221</v>
      </c>
      <c r="O4" s="40" t="s">
        <v>222</v>
      </c>
      <c r="P4" s="40" t="s">
        <v>223</v>
      </c>
      <c r="Q4" s="40" t="s">
        <v>443</v>
      </c>
      <c r="R4" s="40" t="s">
        <v>444</v>
      </c>
      <c r="S4" s="40" t="s">
        <v>579</v>
      </c>
      <c r="T4" s="40" t="s">
        <v>580</v>
      </c>
      <c r="U4" s="40"/>
    </row>
    <row r="5" spans="2:22" s="59" customFormat="1" ht="24.95" customHeight="1">
      <c r="B5" s="35"/>
      <c r="C5" s="35"/>
      <c r="D5" s="880" t="s">
        <v>724</v>
      </c>
      <c r="E5" s="881"/>
      <c r="F5" s="881"/>
      <c r="G5" s="881"/>
      <c r="H5" s="881"/>
      <c r="I5" s="881" t="s">
        <v>725</v>
      </c>
      <c r="J5" s="881"/>
      <c r="K5" s="881"/>
      <c r="L5" s="881"/>
      <c r="M5" s="882" t="s">
        <v>746</v>
      </c>
      <c r="N5" s="882"/>
      <c r="O5" s="882"/>
      <c r="P5" s="882"/>
      <c r="Q5" s="881" t="s">
        <v>727</v>
      </c>
      <c r="R5" s="881"/>
      <c r="S5" s="881"/>
      <c r="T5" s="883"/>
      <c r="U5" s="645"/>
    </row>
    <row r="6" spans="2:22" s="59" customFormat="1" ht="24.95" customHeight="1" thickBot="1">
      <c r="B6" s="35"/>
      <c r="C6" s="35"/>
      <c r="D6" s="571" t="s">
        <v>728</v>
      </c>
      <c r="E6" s="572" t="s">
        <v>729</v>
      </c>
      <c r="F6" s="572" t="s">
        <v>730</v>
      </c>
      <c r="G6" s="572" t="s">
        <v>731</v>
      </c>
      <c r="H6" s="572" t="s">
        <v>747</v>
      </c>
      <c r="I6" s="572" t="s">
        <v>733</v>
      </c>
      <c r="J6" s="572" t="s">
        <v>734</v>
      </c>
      <c r="K6" s="572" t="s">
        <v>735</v>
      </c>
      <c r="L6" s="573" t="s">
        <v>736</v>
      </c>
      <c r="M6" s="572" t="s">
        <v>733</v>
      </c>
      <c r="N6" s="572" t="s">
        <v>734</v>
      </c>
      <c r="O6" s="572" t="s">
        <v>735</v>
      </c>
      <c r="P6" s="573" t="s">
        <v>736</v>
      </c>
      <c r="Q6" s="572" t="s">
        <v>733</v>
      </c>
      <c r="R6" s="572" t="s">
        <v>734</v>
      </c>
      <c r="S6" s="572" t="s">
        <v>735</v>
      </c>
      <c r="T6" s="574" t="s">
        <v>736</v>
      </c>
      <c r="U6" s="727"/>
    </row>
    <row r="7" spans="2:22" s="37" customFormat="1" ht="20.100000000000001" customHeight="1">
      <c r="B7" s="567">
        <v>1</v>
      </c>
      <c r="C7" s="568" t="s">
        <v>713</v>
      </c>
      <c r="D7" s="810">
        <v>0</v>
      </c>
      <c r="E7" s="810">
        <v>0</v>
      </c>
      <c r="F7" s="810">
        <v>14013.974</v>
      </c>
      <c r="G7" s="810">
        <v>0</v>
      </c>
      <c r="H7" s="810">
        <v>0</v>
      </c>
      <c r="I7" s="810">
        <v>0</v>
      </c>
      <c r="J7" s="810">
        <v>13963.98</v>
      </c>
      <c r="K7" s="810">
        <v>49.994</v>
      </c>
      <c r="L7" s="810">
        <v>0</v>
      </c>
      <c r="M7" s="810">
        <v>0</v>
      </c>
      <c r="N7" s="810">
        <v>8619.2669999999998</v>
      </c>
      <c r="O7" s="810">
        <v>0</v>
      </c>
      <c r="P7" s="810">
        <v>0</v>
      </c>
      <c r="Q7" s="810">
        <f>+M7*8%</f>
        <v>0</v>
      </c>
      <c r="R7" s="810">
        <f t="shared" ref="R7:T19" si="0">+N7*8%</f>
        <v>689.54136000000005</v>
      </c>
      <c r="S7" s="810">
        <f t="shared" si="0"/>
        <v>0</v>
      </c>
      <c r="T7" s="810">
        <f t="shared" si="0"/>
        <v>0</v>
      </c>
      <c r="U7" s="60"/>
    </row>
    <row r="8" spans="2:22" s="37" customFormat="1" ht="20.100000000000001" customHeight="1">
      <c r="B8" s="142">
        <v>2</v>
      </c>
      <c r="C8" s="526" t="s">
        <v>748</v>
      </c>
      <c r="D8" s="807">
        <v>0</v>
      </c>
      <c r="E8" s="807">
        <v>0</v>
      </c>
      <c r="F8" s="807">
        <v>14013.974</v>
      </c>
      <c r="G8" s="807">
        <v>0</v>
      </c>
      <c r="H8" s="807">
        <v>0</v>
      </c>
      <c r="I8" s="807">
        <v>0</v>
      </c>
      <c r="J8" s="807">
        <v>13963.98</v>
      </c>
      <c r="K8" s="807">
        <v>49.994</v>
      </c>
      <c r="L8" s="807">
        <v>0</v>
      </c>
      <c r="M8" s="807">
        <v>0</v>
      </c>
      <c r="N8" s="807">
        <v>8619.2669999999998</v>
      </c>
      <c r="O8" s="807">
        <v>0</v>
      </c>
      <c r="P8" s="807">
        <v>0</v>
      </c>
      <c r="Q8" s="807">
        <f t="shared" ref="Q8:Q19" si="1">+M8*8%</f>
        <v>0</v>
      </c>
      <c r="R8" s="807">
        <f t="shared" si="0"/>
        <v>689.54136000000005</v>
      </c>
      <c r="S8" s="807">
        <f t="shared" si="0"/>
        <v>0</v>
      </c>
      <c r="T8" s="807">
        <f t="shared" si="0"/>
        <v>0</v>
      </c>
      <c r="U8" s="60"/>
    </row>
    <row r="9" spans="2:22" s="37" customFormat="1" ht="20.100000000000001" customHeight="1">
      <c r="B9" s="142">
        <v>3</v>
      </c>
      <c r="C9" s="569" t="s">
        <v>739</v>
      </c>
      <c r="D9" s="807">
        <v>0</v>
      </c>
      <c r="E9" s="807">
        <v>0</v>
      </c>
      <c r="F9" s="807">
        <v>14013.974</v>
      </c>
      <c r="G9" s="807">
        <v>0</v>
      </c>
      <c r="H9" s="807">
        <v>0</v>
      </c>
      <c r="I9" s="807">
        <v>0</v>
      </c>
      <c r="J9" s="807">
        <v>13963.98</v>
      </c>
      <c r="K9" s="807">
        <v>49.994</v>
      </c>
      <c r="L9" s="807">
        <v>0</v>
      </c>
      <c r="M9" s="807">
        <v>0</v>
      </c>
      <c r="N9" s="807">
        <v>8619.2669999999998</v>
      </c>
      <c r="O9" s="807">
        <v>0</v>
      </c>
      <c r="P9" s="807">
        <v>0</v>
      </c>
      <c r="Q9" s="807">
        <f t="shared" si="1"/>
        <v>0</v>
      </c>
      <c r="R9" s="807">
        <f t="shared" si="0"/>
        <v>689.54136000000005</v>
      </c>
      <c r="S9" s="807">
        <f t="shared" si="0"/>
        <v>0</v>
      </c>
      <c r="T9" s="807">
        <f t="shared" si="0"/>
        <v>0</v>
      </c>
      <c r="U9" s="60"/>
    </row>
    <row r="10" spans="2:22" s="37" customFormat="1" ht="20.100000000000001" customHeight="1">
      <c r="B10" s="142">
        <v>4</v>
      </c>
      <c r="C10" s="569" t="s">
        <v>745</v>
      </c>
      <c r="D10" s="807">
        <v>0</v>
      </c>
      <c r="E10" s="807">
        <v>0</v>
      </c>
      <c r="F10" s="807">
        <v>0</v>
      </c>
      <c r="G10" s="807">
        <v>0</v>
      </c>
      <c r="H10" s="807">
        <v>0</v>
      </c>
      <c r="I10" s="807">
        <v>0</v>
      </c>
      <c r="J10" s="807">
        <v>0</v>
      </c>
      <c r="K10" s="807">
        <v>0</v>
      </c>
      <c r="L10" s="807">
        <v>0</v>
      </c>
      <c r="M10" s="807">
        <v>0</v>
      </c>
      <c r="N10" s="807">
        <v>0</v>
      </c>
      <c r="O10" s="807">
        <v>0</v>
      </c>
      <c r="P10" s="807">
        <v>0</v>
      </c>
      <c r="Q10" s="807">
        <f t="shared" si="1"/>
        <v>0</v>
      </c>
      <c r="R10" s="807">
        <f t="shared" si="0"/>
        <v>0</v>
      </c>
      <c r="S10" s="807">
        <f t="shared" si="0"/>
        <v>0</v>
      </c>
      <c r="T10" s="807">
        <f t="shared" si="0"/>
        <v>0</v>
      </c>
      <c r="U10" s="60"/>
    </row>
    <row r="11" spans="2:22" s="37" customFormat="1" ht="20.100000000000001" customHeight="1">
      <c r="B11" s="142">
        <v>5</v>
      </c>
      <c r="C11" s="569" t="s">
        <v>741</v>
      </c>
      <c r="D11" s="807">
        <v>0</v>
      </c>
      <c r="E11" s="807">
        <v>0</v>
      </c>
      <c r="F11" s="807">
        <v>0</v>
      </c>
      <c r="G11" s="807">
        <v>0</v>
      </c>
      <c r="H11" s="807">
        <v>0</v>
      </c>
      <c r="I11" s="807">
        <v>0</v>
      </c>
      <c r="J11" s="807">
        <v>0</v>
      </c>
      <c r="K11" s="807">
        <v>0</v>
      </c>
      <c r="L11" s="807">
        <v>0</v>
      </c>
      <c r="M11" s="807">
        <v>0</v>
      </c>
      <c r="N11" s="807">
        <v>0</v>
      </c>
      <c r="O11" s="807">
        <v>0</v>
      </c>
      <c r="P11" s="807">
        <v>0</v>
      </c>
      <c r="Q11" s="807">
        <f t="shared" si="1"/>
        <v>0</v>
      </c>
      <c r="R11" s="807">
        <f t="shared" si="0"/>
        <v>0</v>
      </c>
      <c r="S11" s="807">
        <f t="shared" si="0"/>
        <v>0</v>
      </c>
      <c r="T11" s="807">
        <f t="shared" si="0"/>
        <v>0</v>
      </c>
      <c r="U11" s="60"/>
    </row>
    <row r="12" spans="2:22" s="37" customFormat="1" ht="20.100000000000001" customHeight="1">
      <c r="B12" s="142">
        <v>6</v>
      </c>
      <c r="C12" s="569" t="s">
        <v>742</v>
      </c>
      <c r="D12" s="807">
        <v>0</v>
      </c>
      <c r="E12" s="807">
        <v>0</v>
      </c>
      <c r="F12" s="807">
        <v>14013.974</v>
      </c>
      <c r="G12" s="807">
        <v>0</v>
      </c>
      <c r="H12" s="807">
        <v>0</v>
      </c>
      <c r="I12" s="807">
        <v>0</v>
      </c>
      <c r="J12" s="807">
        <v>13963.98</v>
      </c>
      <c r="K12" s="807">
        <v>49.994</v>
      </c>
      <c r="L12" s="807">
        <v>0</v>
      </c>
      <c r="M12" s="807">
        <v>0</v>
      </c>
      <c r="N12" s="807">
        <v>8619.2669999999998</v>
      </c>
      <c r="O12" s="807">
        <v>0</v>
      </c>
      <c r="P12" s="807">
        <v>0</v>
      </c>
      <c r="Q12" s="807">
        <f t="shared" si="1"/>
        <v>0</v>
      </c>
      <c r="R12" s="807">
        <f t="shared" si="0"/>
        <v>689.54136000000005</v>
      </c>
      <c r="S12" s="807">
        <f t="shared" si="0"/>
        <v>0</v>
      </c>
      <c r="T12" s="807">
        <f t="shared" si="0"/>
        <v>0</v>
      </c>
      <c r="U12" s="60"/>
    </row>
    <row r="13" spans="2:22" s="37" customFormat="1" ht="20.100000000000001" customHeight="1">
      <c r="B13" s="142">
        <v>7</v>
      </c>
      <c r="C13" s="526" t="s">
        <v>741</v>
      </c>
      <c r="D13" s="807">
        <v>0</v>
      </c>
      <c r="E13" s="807">
        <v>0</v>
      </c>
      <c r="F13" s="807">
        <v>0</v>
      </c>
      <c r="G13" s="807">
        <v>0</v>
      </c>
      <c r="H13" s="807">
        <v>0</v>
      </c>
      <c r="I13" s="807">
        <v>0</v>
      </c>
      <c r="J13" s="807">
        <v>0</v>
      </c>
      <c r="K13" s="807">
        <v>0</v>
      </c>
      <c r="L13" s="807">
        <v>0</v>
      </c>
      <c r="M13" s="807">
        <v>0</v>
      </c>
      <c r="N13" s="807">
        <v>0</v>
      </c>
      <c r="O13" s="807">
        <v>0</v>
      </c>
      <c r="P13" s="807">
        <v>0</v>
      </c>
      <c r="Q13" s="807">
        <f t="shared" si="1"/>
        <v>0</v>
      </c>
      <c r="R13" s="807">
        <f t="shared" si="0"/>
        <v>0</v>
      </c>
      <c r="S13" s="807">
        <f t="shared" si="0"/>
        <v>0</v>
      </c>
      <c r="T13" s="807">
        <f t="shared" si="0"/>
        <v>0</v>
      </c>
      <c r="U13" s="60"/>
    </row>
    <row r="14" spans="2:22" s="37" customFormat="1" ht="20.100000000000001" customHeight="1">
      <c r="B14" s="142">
        <v>8</v>
      </c>
      <c r="C14" s="569" t="s">
        <v>743</v>
      </c>
      <c r="D14" s="807">
        <v>0</v>
      </c>
      <c r="E14" s="807">
        <v>0</v>
      </c>
      <c r="F14" s="807">
        <v>0</v>
      </c>
      <c r="G14" s="807">
        <v>0</v>
      </c>
      <c r="H14" s="807">
        <v>0</v>
      </c>
      <c r="I14" s="807">
        <v>0</v>
      </c>
      <c r="J14" s="807">
        <v>0</v>
      </c>
      <c r="K14" s="807">
        <v>0</v>
      </c>
      <c r="L14" s="807">
        <v>0</v>
      </c>
      <c r="M14" s="807">
        <v>0</v>
      </c>
      <c r="N14" s="807">
        <v>0</v>
      </c>
      <c r="O14" s="807">
        <v>0</v>
      </c>
      <c r="P14" s="807">
        <v>0</v>
      </c>
      <c r="Q14" s="807">
        <f t="shared" si="1"/>
        <v>0</v>
      </c>
      <c r="R14" s="807">
        <f t="shared" si="0"/>
        <v>0</v>
      </c>
      <c r="S14" s="807">
        <f t="shared" si="0"/>
        <v>0</v>
      </c>
      <c r="T14" s="807">
        <f t="shared" si="0"/>
        <v>0</v>
      </c>
      <c r="U14" s="60"/>
    </row>
    <row r="15" spans="2:22" s="37" customFormat="1" ht="20.100000000000001" customHeight="1">
      <c r="B15" s="142">
        <v>9</v>
      </c>
      <c r="C15" s="569" t="s">
        <v>749</v>
      </c>
      <c r="D15" s="807">
        <v>0</v>
      </c>
      <c r="E15" s="807">
        <v>0</v>
      </c>
      <c r="F15" s="807">
        <v>0</v>
      </c>
      <c r="G15" s="807">
        <v>0</v>
      </c>
      <c r="H15" s="807">
        <v>0</v>
      </c>
      <c r="I15" s="807">
        <v>0</v>
      </c>
      <c r="J15" s="807">
        <v>0</v>
      </c>
      <c r="K15" s="807">
        <v>0</v>
      </c>
      <c r="L15" s="807">
        <v>0</v>
      </c>
      <c r="M15" s="807">
        <v>0</v>
      </c>
      <c r="N15" s="807">
        <v>0</v>
      </c>
      <c r="O15" s="807">
        <v>0</v>
      </c>
      <c r="P15" s="807">
        <v>0</v>
      </c>
      <c r="Q15" s="807">
        <f t="shared" si="1"/>
        <v>0</v>
      </c>
      <c r="R15" s="807">
        <f t="shared" si="0"/>
        <v>0</v>
      </c>
      <c r="S15" s="807">
        <f t="shared" si="0"/>
        <v>0</v>
      </c>
      <c r="T15" s="807">
        <f t="shared" si="0"/>
        <v>0</v>
      </c>
      <c r="U15" s="60"/>
    </row>
    <row r="16" spans="2:22" s="37" customFormat="1" ht="20.100000000000001" customHeight="1">
      <c r="B16" s="142">
        <v>10</v>
      </c>
      <c r="C16" s="569" t="s">
        <v>739</v>
      </c>
      <c r="D16" s="807">
        <v>0</v>
      </c>
      <c r="E16" s="807">
        <v>0</v>
      </c>
      <c r="F16" s="807">
        <v>0</v>
      </c>
      <c r="G16" s="807">
        <v>0</v>
      </c>
      <c r="H16" s="807">
        <v>0</v>
      </c>
      <c r="I16" s="807">
        <v>0</v>
      </c>
      <c r="J16" s="807">
        <v>0</v>
      </c>
      <c r="K16" s="807">
        <v>0</v>
      </c>
      <c r="L16" s="807">
        <v>0</v>
      </c>
      <c r="M16" s="807">
        <v>0</v>
      </c>
      <c r="N16" s="807">
        <v>0</v>
      </c>
      <c r="O16" s="807">
        <v>0</v>
      </c>
      <c r="P16" s="807">
        <v>0</v>
      </c>
      <c r="Q16" s="807">
        <f t="shared" si="1"/>
        <v>0</v>
      </c>
      <c r="R16" s="807">
        <f t="shared" si="0"/>
        <v>0</v>
      </c>
      <c r="S16" s="807">
        <f t="shared" si="0"/>
        <v>0</v>
      </c>
      <c r="T16" s="807">
        <f t="shared" si="0"/>
        <v>0</v>
      </c>
      <c r="U16" s="60"/>
    </row>
    <row r="17" spans="2:21" s="37" customFormat="1" ht="20.100000000000001" customHeight="1">
      <c r="B17" s="142">
        <v>11</v>
      </c>
      <c r="C17" s="569" t="s">
        <v>745</v>
      </c>
      <c r="D17" s="807">
        <v>0</v>
      </c>
      <c r="E17" s="807">
        <v>0</v>
      </c>
      <c r="F17" s="807">
        <v>0</v>
      </c>
      <c r="G17" s="807">
        <v>0</v>
      </c>
      <c r="H17" s="807">
        <v>0</v>
      </c>
      <c r="I17" s="807">
        <v>0</v>
      </c>
      <c r="J17" s="807">
        <v>0</v>
      </c>
      <c r="K17" s="807">
        <v>0</v>
      </c>
      <c r="L17" s="807">
        <v>0</v>
      </c>
      <c r="M17" s="807">
        <v>0</v>
      </c>
      <c r="N17" s="807">
        <v>0</v>
      </c>
      <c r="O17" s="807">
        <v>0</v>
      </c>
      <c r="P17" s="807">
        <v>0</v>
      </c>
      <c r="Q17" s="807">
        <f t="shared" si="1"/>
        <v>0</v>
      </c>
      <c r="R17" s="807">
        <f t="shared" si="0"/>
        <v>0</v>
      </c>
      <c r="S17" s="807">
        <f t="shared" si="0"/>
        <v>0</v>
      </c>
      <c r="T17" s="807">
        <f t="shared" si="0"/>
        <v>0</v>
      </c>
      <c r="U17" s="60"/>
    </row>
    <row r="18" spans="2:21" s="37" customFormat="1" ht="20.100000000000001" customHeight="1">
      <c r="B18" s="142">
        <v>12</v>
      </c>
      <c r="C18" s="569" t="s">
        <v>742</v>
      </c>
      <c r="D18" s="807">
        <f>+D16-D17</f>
        <v>0</v>
      </c>
      <c r="E18" s="807">
        <f t="shared" ref="E18:P18" si="2">+E16-E17</f>
        <v>0</v>
      </c>
      <c r="F18" s="807">
        <f t="shared" si="2"/>
        <v>0</v>
      </c>
      <c r="G18" s="807">
        <f t="shared" si="2"/>
        <v>0</v>
      </c>
      <c r="H18" s="807">
        <f t="shared" si="2"/>
        <v>0</v>
      </c>
      <c r="I18" s="807">
        <f t="shared" si="2"/>
        <v>0</v>
      </c>
      <c r="J18" s="807">
        <f t="shared" si="2"/>
        <v>0</v>
      </c>
      <c r="K18" s="807">
        <f t="shared" si="2"/>
        <v>0</v>
      </c>
      <c r="L18" s="807">
        <f t="shared" si="2"/>
        <v>0</v>
      </c>
      <c r="M18" s="807">
        <f t="shared" si="2"/>
        <v>0</v>
      </c>
      <c r="N18" s="807">
        <f t="shared" si="2"/>
        <v>0</v>
      </c>
      <c r="O18" s="807">
        <f t="shared" si="2"/>
        <v>0</v>
      </c>
      <c r="P18" s="807">
        <f t="shared" si="2"/>
        <v>0</v>
      </c>
      <c r="Q18" s="807">
        <f t="shared" si="1"/>
        <v>0</v>
      </c>
      <c r="R18" s="807">
        <f t="shared" si="0"/>
        <v>0</v>
      </c>
      <c r="S18" s="807">
        <f t="shared" si="0"/>
        <v>0</v>
      </c>
      <c r="T18" s="807">
        <f t="shared" si="0"/>
        <v>0</v>
      </c>
      <c r="U18" s="60"/>
    </row>
    <row r="19" spans="2:21" s="37" customFormat="1" ht="20.100000000000001" customHeight="1" thickBot="1">
      <c r="B19" s="160">
        <v>13</v>
      </c>
      <c r="C19" s="570" t="s">
        <v>743</v>
      </c>
      <c r="D19" s="809">
        <v>0</v>
      </c>
      <c r="E19" s="809">
        <v>0</v>
      </c>
      <c r="F19" s="809">
        <v>0</v>
      </c>
      <c r="G19" s="809">
        <v>0</v>
      </c>
      <c r="H19" s="809">
        <v>0</v>
      </c>
      <c r="I19" s="809">
        <v>0</v>
      </c>
      <c r="J19" s="809">
        <v>0</v>
      </c>
      <c r="K19" s="809">
        <v>0</v>
      </c>
      <c r="L19" s="809">
        <v>0</v>
      </c>
      <c r="M19" s="809">
        <v>0</v>
      </c>
      <c r="N19" s="809">
        <v>0</v>
      </c>
      <c r="O19" s="809">
        <v>0</v>
      </c>
      <c r="P19" s="809">
        <v>0</v>
      </c>
      <c r="Q19" s="809">
        <f t="shared" si="1"/>
        <v>0</v>
      </c>
      <c r="R19" s="809">
        <f t="shared" si="0"/>
        <v>0</v>
      </c>
      <c r="S19" s="809">
        <f t="shared" si="0"/>
        <v>0</v>
      </c>
      <c r="T19" s="809">
        <f t="shared" si="0"/>
        <v>0</v>
      </c>
      <c r="U19" s="60"/>
    </row>
    <row r="20" spans="2:21" s="23" customFormat="1" ht="12.75"/>
    <row r="21" spans="2:21" s="23" customFormat="1" ht="12.75"/>
  </sheetData>
  <mergeCells count="4">
    <mergeCell ref="D5:H5"/>
    <mergeCell ref="I5:L5"/>
    <mergeCell ref="M5:P5"/>
    <mergeCell ref="Q5:T5"/>
  </mergeCells>
  <hyperlinks>
    <hyperlink ref="V1" location="Índice!A1" display="Voltar ao Índice"/>
  </hyperlinks>
  <pageMargins left="0.70866141732283472" right="0.70866141732283472" top="0.74803149606299213" bottom="0.74803149606299213" header="0.31496062992125984" footer="0.31496062992125984"/>
  <pageSetup paperSize="9" scale="44" orientation="landscape" cellComments="asDisplayed" r:id="rId1"/>
  <headerFooter>
    <oddHeader>&amp;CPT
Anexo XXVII&amp;L&amp;"Calibri"&amp;10&amp;K000000Confidential&amp;1#</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7"/>
  <sheetViews>
    <sheetView showGridLines="0" zoomScaleNormal="100" zoomScaleSheetLayoutView="90" zoomScalePageLayoutView="80" workbookViewId="0"/>
  </sheetViews>
  <sheetFormatPr defaultColWidth="8.7109375" defaultRowHeight="14.25"/>
  <cols>
    <col min="1" max="1" width="4.7109375" style="8" customWidth="1"/>
    <col min="2" max="2" width="8.7109375" style="8"/>
    <col min="3" max="3" width="49.28515625" style="8" customWidth="1"/>
    <col min="4" max="4" width="15.140625" style="8" customWidth="1"/>
    <col min="5" max="5" width="18.140625" style="8" customWidth="1"/>
    <col min="6" max="6" width="19.42578125" style="8" customWidth="1"/>
    <col min="7" max="7" width="18.5703125" style="8" customWidth="1"/>
    <col min="8" max="9" width="20.42578125" style="8" customWidth="1"/>
    <col min="10" max="10" width="22" style="8" customWidth="1"/>
    <col min="11" max="11" width="26.7109375" style="8" customWidth="1"/>
    <col min="12" max="12" width="9.42578125" style="8" customWidth="1"/>
    <col min="13" max="13" width="15" style="8" customWidth="1"/>
    <col min="14" max="16384" width="8.7109375" style="8"/>
  </cols>
  <sheetData>
    <row r="1" spans="1:13" ht="18">
      <c r="B1" s="138" t="s">
        <v>439</v>
      </c>
      <c r="M1" s="42"/>
    </row>
    <row r="2" spans="1:13" s="57" customFormat="1" ht="15">
      <c r="B2" s="57" t="s">
        <v>815</v>
      </c>
      <c r="C2" s="778"/>
      <c r="D2" s="778"/>
      <c r="E2" s="778"/>
      <c r="F2" s="778"/>
      <c r="G2" s="778"/>
      <c r="H2" s="778"/>
      <c r="I2" s="778"/>
      <c r="J2" s="778"/>
      <c r="K2" s="778"/>
      <c r="M2" s="374"/>
    </row>
    <row r="3" spans="1:13" s="79" customFormat="1" ht="20.25" customHeight="1" thickBot="1">
      <c r="B3" s="282"/>
      <c r="C3" s="282"/>
      <c r="D3" s="560" t="s">
        <v>4</v>
      </c>
      <c r="E3" s="560" t="s">
        <v>5</v>
      </c>
      <c r="F3" s="560" t="s">
        <v>6</v>
      </c>
      <c r="G3" s="560" t="s">
        <v>41</v>
      </c>
      <c r="H3" s="560" t="s">
        <v>42</v>
      </c>
      <c r="I3" s="560" t="s">
        <v>94</v>
      </c>
      <c r="J3" s="560" t="s">
        <v>95</v>
      </c>
      <c r="K3" s="560" t="s">
        <v>96</v>
      </c>
      <c r="L3" s="57"/>
    </row>
    <row r="4" spans="1:13" s="79" customFormat="1" ht="35.25" customHeight="1">
      <c r="B4" s="282"/>
      <c r="C4" s="282"/>
      <c r="D4" s="884" t="s">
        <v>496</v>
      </c>
      <c r="E4" s="884"/>
      <c r="F4" s="884"/>
      <c r="G4" s="884"/>
      <c r="H4" s="884" t="s">
        <v>446</v>
      </c>
      <c r="I4" s="884"/>
      <c r="J4" s="884" t="s">
        <v>497</v>
      </c>
      <c r="K4" s="884"/>
      <c r="L4" s="57"/>
    </row>
    <row r="5" spans="1:13" s="79" customFormat="1" ht="35.25" customHeight="1">
      <c r="A5" s="128"/>
      <c r="B5" s="282"/>
      <c r="C5" s="282"/>
      <c r="D5" s="861" t="s">
        <v>498</v>
      </c>
      <c r="E5" s="861" t="s">
        <v>499</v>
      </c>
      <c r="F5" s="861"/>
      <c r="G5" s="861"/>
      <c r="H5" s="861" t="s">
        <v>500</v>
      </c>
      <c r="I5" s="861" t="s">
        <v>501</v>
      </c>
      <c r="J5" s="769"/>
      <c r="K5" s="861" t="s">
        <v>502</v>
      </c>
      <c r="L5" s="338"/>
    </row>
    <row r="6" spans="1:13" s="79" customFormat="1" ht="35.25" customHeight="1">
      <c r="A6" s="128"/>
      <c r="B6" s="282"/>
      <c r="C6" s="282"/>
      <c r="D6" s="885"/>
      <c r="E6" s="566"/>
      <c r="F6" s="770" t="s">
        <v>503</v>
      </c>
      <c r="G6" s="770" t="s">
        <v>504</v>
      </c>
      <c r="H6" s="885"/>
      <c r="I6" s="885"/>
      <c r="J6" s="566"/>
      <c r="K6" s="885"/>
      <c r="L6" s="339"/>
    </row>
    <row r="7" spans="1:13" s="284" customFormat="1" ht="20.25" customHeight="1">
      <c r="B7" s="562" t="s">
        <v>458</v>
      </c>
      <c r="C7" s="300" t="s">
        <v>459</v>
      </c>
      <c r="D7" s="563">
        <v>0</v>
      </c>
      <c r="E7" s="563">
        <v>0</v>
      </c>
      <c r="F7" s="563">
        <v>0</v>
      </c>
      <c r="G7" s="564">
        <v>0</v>
      </c>
      <c r="H7" s="564">
        <v>0</v>
      </c>
      <c r="I7" s="564">
        <v>0</v>
      </c>
      <c r="J7" s="564">
        <v>0</v>
      </c>
      <c r="K7" s="564">
        <v>0</v>
      </c>
    </row>
    <row r="8" spans="1:13" s="284" customFormat="1" ht="20.25" customHeight="1">
      <c r="B8" s="337" t="s">
        <v>239</v>
      </c>
      <c r="C8" s="776" t="s">
        <v>460</v>
      </c>
      <c r="D8" s="271">
        <f>+SUM(D9:D14)</f>
        <v>466591</v>
      </c>
      <c r="E8" s="271">
        <f t="shared" ref="E8:K8" si="0">+SUM(E9:E14)</f>
        <v>572628</v>
      </c>
      <c r="F8" s="271">
        <f t="shared" si="0"/>
        <v>572628</v>
      </c>
      <c r="G8" s="779">
        <f t="shared" si="0"/>
        <v>572628</v>
      </c>
      <c r="H8" s="779">
        <f t="shared" si="0"/>
        <v>-46328</v>
      </c>
      <c r="I8" s="779">
        <f t="shared" si="0"/>
        <v>-301296</v>
      </c>
      <c r="J8" s="779">
        <f t="shared" si="0"/>
        <v>634044</v>
      </c>
      <c r="K8" s="779">
        <f t="shared" si="0"/>
        <v>241011</v>
      </c>
    </row>
    <row r="9" spans="1:13" s="284" customFormat="1" ht="20.25" customHeight="1">
      <c r="B9" s="558" t="s">
        <v>241</v>
      </c>
      <c r="C9" s="538" t="s">
        <v>461</v>
      </c>
      <c r="D9" s="271">
        <v>0</v>
      </c>
      <c r="E9" s="271">
        <v>0</v>
      </c>
      <c r="F9" s="271">
        <v>0</v>
      </c>
      <c r="G9" s="779">
        <v>0</v>
      </c>
      <c r="H9" s="779">
        <v>0</v>
      </c>
      <c r="I9" s="779">
        <v>0</v>
      </c>
      <c r="J9" s="779">
        <v>0</v>
      </c>
      <c r="K9" s="779">
        <v>0</v>
      </c>
    </row>
    <row r="10" spans="1:13" s="284" customFormat="1" ht="20.25" customHeight="1">
      <c r="B10" s="558" t="s">
        <v>462</v>
      </c>
      <c r="C10" s="538" t="s">
        <v>463</v>
      </c>
      <c r="D10" s="271">
        <v>0</v>
      </c>
      <c r="E10" s="271">
        <v>3075</v>
      </c>
      <c r="F10" s="271">
        <v>3075</v>
      </c>
      <c r="G10" s="779">
        <v>3075</v>
      </c>
      <c r="H10" s="779">
        <v>0</v>
      </c>
      <c r="I10" s="779">
        <v>-2989</v>
      </c>
      <c r="J10" s="779">
        <v>16</v>
      </c>
      <c r="K10" s="779">
        <v>16</v>
      </c>
    </row>
    <row r="11" spans="1:13" s="284" customFormat="1" ht="20.25" customHeight="1">
      <c r="B11" s="558" t="s">
        <v>464</v>
      </c>
      <c r="C11" s="538" t="s">
        <v>465</v>
      </c>
      <c r="D11" s="271">
        <v>0</v>
      </c>
      <c r="E11" s="271">
        <v>0</v>
      </c>
      <c r="F11" s="271">
        <v>0</v>
      </c>
      <c r="G11" s="779">
        <v>0</v>
      </c>
      <c r="H11" s="779">
        <v>0</v>
      </c>
      <c r="I11" s="779">
        <v>0</v>
      </c>
      <c r="J11" s="779">
        <v>0</v>
      </c>
      <c r="K11" s="779">
        <v>0</v>
      </c>
    </row>
    <row r="12" spans="1:13" s="284" customFormat="1" ht="20.25" customHeight="1">
      <c r="B12" s="558" t="s">
        <v>466</v>
      </c>
      <c r="C12" s="538" t="s">
        <v>467</v>
      </c>
      <c r="D12" s="271">
        <v>118</v>
      </c>
      <c r="E12" s="271">
        <v>124</v>
      </c>
      <c r="F12" s="271">
        <v>124</v>
      </c>
      <c r="G12" s="779">
        <v>124</v>
      </c>
      <c r="H12" s="779">
        <v>-15</v>
      </c>
      <c r="I12" s="779">
        <v>-119</v>
      </c>
      <c r="J12" s="779">
        <v>106</v>
      </c>
      <c r="K12" s="779">
        <v>4</v>
      </c>
    </row>
    <row r="13" spans="1:13" s="284" customFormat="1" ht="20.25" customHeight="1">
      <c r="B13" s="558" t="s">
        <v>468</v>
      </c>
      <c r="C13" s="538" t="s">
        <v>469</v>
      </c>
      <c r="D13" s="271">
        <v>74357</v>
      </c>
      <c r="E13" s="271">
        <v>419345</v>
      </c>
      <c r="F13" s="271">
        <v>419345</v>
      </c>
      <c r="G13" s="779">
        <v>419345</v>
      </c>
      <c r="H13" s="779">
        <v>-8211</v>
      </c>
      <c r="I13" s="779">
        <v>-226267</v>
      </c>
      <c r="J13" s="779">
        <v>234259</v>
      </c>
      <c r="K13" s="779">
        <v>172483</v>
      </c>
    </row>
    <row r="14" spans="1:13" s="284" customFormat="1" ht="20.25" customHeight="1">
      <c r="B14" s="558" t="s">
        <v>470</v>
      </c>
      <c r="C14" s="538" t="s">
        <v>473</v>
      </c>
      <c r="D14" s="271">
        <v>392116</v>
      </c>
      <c r="E14" s="271">
        <v>150084</v>
      </c>
      <c r="F14" s="271">
        <v>150084</v>
      </c>
      <c r="G14" s="779">
        <v>150084</v>
      </c>
      <c r="H14" s="779">
        <v>-38102</v>
      </c>
      <c r="I14" s="779">
        <v>-71921</v>
      </c>
      <c r="J14" s="779">
        <v>399663</v>
      </c>
      <c r="K14" s="779">
        <v>68508</v>
      </c>
    </row>
    <row r="15" spans="1:13" s="284" customFormat="1" ht="20.25" customHeight="1">
      <c r="B15" s="337" t="s">
        <v>472</v>
      </c>
      <c r="C15" s="776" t="s">
        <v>475</v>
      </c>
      <c r="D15" s="271">
        <v>0</v>
      </c>
      <c r="E15" s="271">
        <v>0</v>
      </c>
      <c r="F15" s="271">
        <v>0</v>
      </c>
      <c r="G15" s="779">
        <v>0</v>
      </c>
      <c r="H15" s="779">
        <v>0</v>
      </c>
      <c r="I15" s="779">
        <v>0</v>
      </c>
      <c r="J15" s="779">
        <v>0</v>
      </c>
      <c r="K15" s="779">
        <v>0</v>
      </c>
    </row>
    <row r="16" spans="1:13" s="284" customFormat="1" ht="20.25" customHeight="1">
      <c r="B16" s="539" t="s">
        <v>474</v>
      </c>
      <c r="C16" s="287" t="s">
        <v>505</v>
      </c>
      <c r="D16" s="557"/>
      <c r="E16" s="557"/>
      <c r="F16" s="557"/>
      <c r="G16" s="565"/>
      <c r="H16" s="565"/>
      <c r="I16" s="565"/>
      <c r="J16" s="565"/>
      <c r="K16" s="565"/>
    </row>
    <row r="17" spans="2:11" s="561" customFormat="1" ht="20.25" customHeight="1" thickBot="1">
      <c r="B17" s="540">
        <v>100</v>
      </c>
      <c r="C17" s="774" t="s">
        <v>40</v>
      </c>
      <c r="D17" s="559">
        <f>+D7+D8+D15+D16</f>
        <v>466591</v>
      </c>
      <c r="E17" s="559">
        <f t="shared" ref="E17:K17" si="1">+E7+E8+E15+E16</f>
        <v>572628</v>
      </c>
      <c r="F17" s="559">
        <f t="shared" si="1"/>
        <v>572628</v>
      </c>
      <c r="G17" s="559">
        <f t="shared" si="1"/>
        <v>572628</v>
      </c>
      <c r="H17" s="559">
        <f t="shared" si="1"/>
        <v>-46328</v>
      </c>
      <c r="I17" s="559">
        <f t="shared" si="1"/>
        <v>-301296</v>
      </c>
      <c r="J17" s="559">
        <f t="shared" si="1"/>
        <v>634044</v>
      </c>
      <c r="K17" s="559">
        <f t="shared" si="1"/>
        <v>241011</v>
      </c>
    </row>
  </sheetData>
  <mergeCells count="8">
    <mergeCell ref="D4:G4"/>
    <mergeCell ref="H4:I4"/>
    <mergeCell ref="J4:K4"/>
    <mergeCell ref="D5:D6"/>
    <mergeCell ref="E5:G5"/>
    <mergeCell ref="H5:H6"/>
    <mergeCell ref="I5:I6"/>
    <mergeCell ref="K5:K6"/>
  </mergeCells>
  <hyperlinks>
    <hyperlink ref="M2" location="Índice!A1" display="Voltar ao Índice"/>
  </hyperlinks>
  <pageMargins left="0.70866141732283472" right="0.70866141732283472" top="0.74803149606299213" bottom="0.74803149606299213" header="0.31496062992125984" footer="0.31496062992125984"/>
  <pageSetup paperSize="9" scale="52" fitToHeight="0" orientation="landscape" r:id="rId1"/>
  <headerFooter>
    <oddHeader>&amp;CPT
Anexo XV&amp;L&amp;"Calibri"&amp;10&amp;K000000Confidential&amp;1#</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30"/>
  <sheetViews>
    <sheetView showGridLines="0" zoomScaleNormal="100" zoomScalePageLayoutView="80" workbookViewId="0"/>
  </sheetViews>
  <sheetFormatPr defaultColWidth="8.7109375" defaultRowHeight="14.25"/>
  <cols>
    <col min="1" max="2" width="4.7109375" style="8" customWidth="1"/>
    <col min="3" max="3" width="49" style="8" customWidth="1"/>
    <col min="4" max="9" width="22.140625" style="8" customWidth="1"/>
    <col min="10" max="16384" width="8.7109375" style="8"/>
  </cols>
  <sheetData>
    <row r="1" spans="1:15" ht="18">
      <c r="B1" s="138" t="s">
        <v>510</v>
      </c>
    </row>
    <row r="2" spans="1:15" ht="15">
      <c r="B2" s="6" t="s">
        <v>815</v>
      </c>
      <c r="C2" s="50"/>
      <c r="D2" s="50"/>
      <c r="E2" s="886"/>
      <c r="F2" s="886"/>
      <c r="G2" s="50"/>
      <c r="H2" s="50"/>
      <c r="I2" s="50"/>
    </row>
    <row r="3" spans="1:15" ht="15">
      <c r="C3" s="50"/>
      <c r="D3" s="50"/>
      <c r="E3" s="772"/>
      <c r="F3" s="772"/>
      <c r="G3" s="50"/>
      <c r="H3" s="50"/>
      <c r="I3" s="50"/>
    </row>
    <row r="4" spans="1:15" s="30" customFormat="1" ht="12.75">
      <c r="A4" s="23"/>
      <c r="B4" s="53"/>
      <c r="C4" s="53"/>
      <c r="D4" s="24" t="s">
        <v>4</v>
      </c>
      <c r="E4" s="24" t="s">
        <v>5</v>
      </c>
      <c r="F4" s="24" t="s">
        <v>6</v>
      </c>
      <c r="G4" s="24" t="s">
        <v>41</v>
      </c>
      <c r="H4" s="24" t="s">
        <v>42</v>
      </c>
      <c r="I4" s="24" t="s">
        <v>94</v>
      </c>
    </row>
    <row r="5" spans="1:15" s="51" customFormat="1" ht="16.5" customHeight="1">
      <c r="A5" s="23"/>
      <c r="B5" s="54"/>
      <c r="C5" s="54"/>
      <c r="D5" s="887" t="s">
        <v>511</v>
      </c>
      <c r="E5" s="887"/>
      <c r="F5" s="887"/>
      <c r="G5" s="887"/>
      <c r="H5" s="887" t="s">
        <v>506</v>
      </c>
      <c r="I5" s="887" t="s">
        <v>507</v>
      </c>
    </row>
    <row r="6" spans="1:15" s="51" customFormat="1" ht="25.15" customHeight="1">
      <c r="A6" s="19"/>
      <c r="B6" s="54"/>
      <c r="C6" s="54"/>
      <c r="D6" s="544"/>
      <c r="E6" s="888" t="s">
        <v>508</v>
      </c>
      <c r="F6" s="888"/>
      <c r="G6" s="773" t="s">
        <v>512</v>
      </c>
      <c r="H6" s="888"/>
      <c r="I6" s="888"/>
    </row>
    <row r="7" spans="1:15" s="51" customFormat="1" ht="20.25" customHeight="1">
      <c r="A7" s="19"/>
      <c r="B7" s="54"/>
      <c r="C7" s="54"/>
      <c r="D7" s="773"/>
      <c r="E7" s="890"/>
      <c r="F7" s="888" t="s">
        <v>503</v>
      </c>
      <c r="G7" s="890"/>
      <c r="H7" s="888"/>
      <c r="I7" s="888"/>
    </row>
    <row r="8" spans="1:15" s="51" customFormat="1" ht="20.25" customHeight="1" thickBot="1">
      <c r="A8" s="19"/>
      <c r="B8" s="544"/>
      <c r="C8" s="544"/>
      <c r="D8" s="556"/>
      <c r="E8" s="891"/>
      <c r="F8" s="889"/>
      <c r="G8" s="891"/>
      <c r="H8" s="889"/>
      <c r="I8" s="889"/>
    </row>
    <row r="9" spans="1:15" s="37" customFormat="1" ht="20.25" customHeight="1">
      <c r="B9" s="545" t="s">
        <v>239</v>
      </c>
      <c r="C9" s="525" t="s">
        <v>513</v>
      </c>
      <c r="D9" s="546">
        <v>287878858</v>
      </c>
      <c r="E9" s="546">
        <v>7679511</v>
      </c>
      <c r="F9" s="546">
        <v>7679511</v>
      </c>
      <c r="G9" s="546">
        <v>287878858</v>
      </c>
      <c r="H9" s="546">
        <v>-16047710</v>
      </c>
      <c r="I9" s="546"/>
      <c r="M9" s="800"/>
      <c r="O9" s="800"/>
    </row>
    <row r="10" spans="1:15" s="37" customFormat="1" ht="20.25" customHeight="1">
      <c r="B10" s="547" t="s">
        <v>241</v>
      </c>
      <c r="C10" s="150" t="s">
        <v>514</v>
      </c>
      <c r="D10" s="527">
        <v>15458643</v>
      </c>
      <c r="E10" s="527">
        <v>2120059</v>
      </c>
      <c r="F10" s="527">
        <v>2120059</v>
      </c>
      <c r="G10" s="527">
        <v>15458643</v>
      </c>
      <c r="H10" s="527">
        <v>-1139748</v>
      </c>
      <c r="I10" s="527"/>
      <c r="M10" s="800"/>
      <c r="O10" s="800"/>
    </row>
    <row r="11" spans="1:15" s="37" customFormat="1" ht="20.25" customHeight="1">
      <c r="B11" s="547" t="s">
        <v>462</v>
      </c>
      <c r="C11" s="150" t="s">
        <v>515</v>
      </c>
      <c r="D11" s="527">
        <v>1828823578</v>
      </c>
      <c r="E11" s="527">
        <v>114915975</v>
      </c>
      <c r="F11" s="527">
        <v>114915975</v>
      </c>
      <c r="G11" s="527">
        <v>1828823578</v>
      </c>
      <c r="H11" s="527">
        <v>-149435661</v>
      </c>
      <c r="I11" s="527"/>
      <c r="M11" s="800"/>
      <c r="O11" s="800"/>
    </row>
    <row r="12" spans="1:15" s="37" customFormat="1" ht="20.25" customHeight="1">
      <c r="B12" s="547" t="s">
        <v>464</v>
      </c>
      <c r="C12" s="150" t="s">
        <v>516</v>
      </c>
      <c r="D12" s="527">
        <v>307255259</v>
      </c>
      <c r="E12" s="527">
        <v>383657</v>
      </c>
      <c r="F12" s="527">
        <v>383657</v>
      </c>
      <c r="G12" s="527">
        <v>307255259</v>
      </c>
      <c r="H12" s="527">
        <v>-495741</v>
      </c>
      <c r="I12" s="527"/>
      <c r="M12" s="800"/>
      <c r="O12" s="800"/>
    </row>
    <row r="13" spans="1:15" s="37" customFormat="1" ht="20.25" customHeight="1">
      <c r="B13" s="547" t="s">
        <v>466</v>
      </c>
      <c r="C13" s="150" t="s">
        <v>517</v>
      </c>
      <c r="D13" s="527">
        <v>49089000</v>
      </c>
      <c r="E13" s="548">
        <v>2666104</v>
      </c>
      <c r="F13" s="548">
        <v>2666104</v>
      </c>
      <c r="G13" s="527">
        <v>49089000</v>
      </c>
      <c r="H13" s="527">
        <v>-2200964</v>
      </c>
      <c r="I13" s="527"/>
      <c r="M13" s="800"/>
      <c r="O13" s="800"/>
    </row>
    <row r="14" spans="1:15" s="37" customFormat="1" ht="20.25" customHeight="1">
      <c r="B14" s="547" t="s">
        <v>468</v>
      </c>
      <c r="C14" s="150" t="s">
        <v>518</v>
      </c>
      <c r="D14" s="527">
        <v>998981289</v>
      </c>
      <c r="E14" s="527">
        <v>79455283</v>
      </c>
      <c r="F14" s="527">
        <v>79455283</v>
      </c>
      <c r="G14" s="527">
        <v>998981289</v>
      </c>
      <c r="H14" s="527">
        <v>-83236837</v>
      </c>
      <c r="I14" s="527"/>
      <c r="M14" s="800"/>
      <c r="O14" s="800"/>
    </row>
    <row r="15" spans="1:15" s="37" customFormat="1" ht="20.25" customHeight="1">
      <c r="B15" s="547" t="s">
        <v>470</v>
      </c>
      <c r="C15" s="150" t="s">
        <v>519</v>
      </c>
      <c r="D15" s="527">
        <v>1877129027</v>
      </c>
      <c r="E15" s="527">
        <v>90712068</v>
      </c>
      <c r="F15" s="527">
        <v>90712068</v>
      </c>
      <c r="G15" s="527">
        <v>1877129027</v>
      </c>
      <c r="H15" s="527">
        <v>-101512076</v>
      </c>
      <c r="I15" s="527"/>
      <c r="M15" s="800"/>
      <c r="O15" s="800"/>
    </row>
    <row r="16" spans="1:15" s="37" customFormat="1" ht="20.25" customHeight="1">
      <c r="B16" s="547" t="s">
        <v>472</v>
      </c>
      <c r="C16" s="150" t="s">
        <v>520</v>
      </c>
      <c r="D16" s="527">
        <v>512497032</v>
      </c>
      <c r="E16" s="527">
        <v>52314606</v>
      </c>
      <c r="F16" s="527">
        <v>52314606</v>
      </c>
      <c r="G16" s="527">
        <v>512497032</v>
      </c>
      <c r="H16" s="527">
        <v>-29331856</v>
      </c>
      <c r="I16" s="527"/>
      <c r="M16" s="800"/>
      <c r="O16" s="800"/>
    </row>
    <row r="17" spans="2:15" s="37" customFormat="1" ht="20.25" customHeight="1">
      <c r="B17" s="549" t="s">
        <v>474</v>
      </c>
      <c r="C17" s="150" t="s">
        <v>521</v>
      </c>
      <c r="D17" s="527">
        <v>1073924036</v>
      </c>
      <c r="E17" s="527">
        <v>146739861</v>
      </c>
      <c r="F17" s="527">
        <v>146739861</v>
      </c>
      <c r="G17" s="527">
        <v>1073924036</v>
      </c>
      <c r="H17" s="527">
        <v>-67142747</v>
      </c>
      <c r="I17" s="527"/>
      <c r="M17" s="800"/>
      <c r="O17" s="800"/>
    </row>
    <row r="18" spans="2:15" s="37" customFormat="1" ht="20.25" customHeight="1">
      <c r="B18" s="547" t="s">
        <v>476</v>
      </c>
      <c r="C18" s="150" t="s">
        <v>522</v>
      </c>
      <c r="D18" s="550">
        <v>96624025</v>
      </c>
      <c r="E18" s="550">
        <v>3440122</v>
      </c>
      <c r="F18" s="550">
        <v>3440122</v>
      </c>
      <c r="G18" s="550">
        <v>96624025</v>
      </c>
      <c r="H18" s="550">
        <v>-2982640</v>
      </c>
      <c r="I18" s="550"/>
      <c r="M18" s="800"/>
      <c r="O18" s="800"/>
    </row>
    <row r="19" spans="2:15" s="37" customFormat="1" ht="20.25" customHeight="1">
      <c r="B19" s="547" t="s">
        <v>477</v>
      </c>
      <c r="C19" s="150" t="s">
        <v>523</v>
      </c>
      <c r="D19" s="550">
        <v>0</v>
      </c>
      <c r="E19" s="550">
        <v>0</v>
      </c>
      <c r="F19" s="550">
        <v>0</v>
      </c>
      <c r="G19" s="550">
        <v>0</v>
      </c>
      <c r="H19" s="550">
        <v>0</v>
      </c>
      <c r="I19" s="550"/>
      <c r="M19" s="800"/>
      <c r="O19" s="800"/>
    </row>
    <row r="20" spans="2:15" s="37" customFormat="1" ht="20.25" customHeight="1">
      <c r="B20" s="547" t="s">
        <v>478</v>
      </c>
      <c r="C20" s="150" t="s">
        <v>524</v>
      </c>
      <c r="D20" s="550">
        <v>1266697158</v>
      </c>
      <c r="E20" s="550">
        <v>67928686</v>
      </c>
      <c r="F20" s="550">
        <v>67928686</v>
      </c>
      <c r="G20" s="550">
        <v>1266697158</v>
      </c>
      <c r="H20" s="550">
        <v>-39290116</v>
      </c>
      <c r="I20" s="550"/>
      <c r="M20" s="800"/>
      <c r="O20" s="800"/>
    </row>
    <row r="21" spans="2:15" s="37" customFormat="1" ht="20.25" customHeight="1">
      <c r="B21" s="547" t="s">
        <v>479</v>
      </c>
      <c r="C21" s="150" t="s">
        <v>525</v>
      </c>
      <c r="D21" s="550">
        <v>579471566</v>
      </c>
      <c r="E21" s="550">
        <v>30885355</v>
      </c>
      <c r="F21" s="550">
        <v>30885355</v>
      </c>
      <c r="G21" s="550">
        <v>579471566</v>
      </c>
      <c r="H21" s="550">
        <v>-22590965</v>
      </c>
      <c r="I21" s="550"/>
      <c r="M21" s="800"/>
      <c r="O21" s="800"/>
    </row>
    <row r="22" spans="2:15" s="37" customFormat="1" ht="20.25" customHeight="1">
      <c r="B22" s="547" t="s">
        <v>480</v>
      </c>
      <c r="C22" s="150" t="s">
        <v>526</v>
      </c>
      <c r="D22" s="550">
        <v>299633266</v>
      </c>
      <c r="E22" s="550">
        <v>54672288</v>
      </c>
      <c r="F22" s="550">
        <v>54672288</v>
      </c>
      <c r="G22" s="550">
        <v>299633266</v>
      </c>
      <c r="H22" s="550">
        <v>-38125535</v>
      </c>
      <c r="I22" s="550"/>
      <c r="M22" s="800"/>
      <c r="O22" s="800"/>
    </row>
    <row r="23" spans="2:15" s="37" customFormat="1" ht="20.25" customHeight="1">
      <c r="B23" s="549" t="s">
        <v>481</v>
      </c>
      <c r="C23" s="150" t="s">
        <v>527</v>
      </c>
      <c r="D23" s="550">
        <v>420843</v>
      </c>
      <c r="E23" s="550">
        <v>35137</v>
      </c>
      <c r="F23" s="550">
        <v>35137</v>
      </c>
      <c r="G23" s="550">
        <v>420843</v>
      </c>
      <c r="H23" s="550">
        <v>-1147</v>
      </c>
      <c r="I23" s="550"/>
      <c r="M23" s="800"/>
      <c r="O23" s="800"/>
    </row>
    <row r="24" spans="2:15" s="37" customFormat="1" ht="20.25" customHeight="1">
      <c r="B24" s="547" t="s">
        <v>482</v>
      </c>
      <c r="C24" s="150" t="s">
        <v>528</v>
      </c>
      <c r="D24" s="550">
        <v>70546546</v>
      </c>
      <c r="E24" s="550">
        <v>1024319</v>
      </c>
      <c r="F24" s="550">
        <v>1024319</v>
      </c>
      <c r="G24" s="550">
        <v>70546546</v>
      </c>
      <c r="H24" s="550">
        <v>-1340299</v>
      </c>
      <c r="I24" s="550"/>
      <c r="M24" s="800"/>
      <c r="O24" s="800"/>
    </row>
    <row r="25" spans="2:15" s="37" customFormat="1" ht="20.25" customHeight="1">
      <c r="B25" s="547" t="s">
        <v>483</v>
      </c>
      <c r="C25" s="150" t="s">
        <v>529</v>
      </c>
      <c r="D25" s="550">
        <v>236568603</v>
      </c>
      <c r="E25" s="550">
        <v>2712559</v>
      </c>
      <c r="F25" s="550">
        <v>2712559</v>
      </c>
      <c r="G25" s="550">
        <v>236568603</v>
      </c>
      <c r="H25" s="550">
        <v>-3364421</v>
      </c>
      <c r="I25" s="550"/>
      <c r="M25" s="800"/>
      <c r="O25" s="800"/>
    </row>
    <row r="26" spans="2:15" s="37" customFormat="1" ht="20.25" customHeight="1">
      <c r="B26" s="547" t="s">
        <v>484</v>
      </c>
      <c r="C26" s="150" t="s">
        <v>530</v>
      </c>
      <c r="D26" s="550">
        <v>72565356</v>
      </c>
      <c r="E26" s="550">
        <v>15414875</v>
      </c>
      <c r="F26" s="550">
        <v>15414875</v>
      </c>
      <c r="G26" s="550">
        <v>72565356</v>
      </c>
      <c r="H26" s="550">
        <v>-9480330</v>
      </c>
      <c r="I26" s="550"/>
      <c r="M26" s="800"/>
      <c r="O26" s="800"/>
    </row>
    <row r="27" spans="2:15" s="37" customFormat="1" ht="20.25" customHeight="1">
      <c r="B27" s="551" t="s">
        <v>485</v>
      </c>
      <c r="C27" s="203" t="s">
        <v>531</v>
      </c>
      <c r="D27" s="552">
        <v>526817505</v>
      </c>
      <c r="E27" s="552">
        <v>22461087</v>
      </c>
      <c r="F27" s="552">
        <v>22461087</v>
      </c>
      <c r="G27" s="552">
        <v>526817505</v>
      </c>
      <c r="H27" s="552">
        <v>-18039509</v>
      </c>
      <c r="I27" s="552"/>
      <c r="M27" s="800"/>
      <c r="O27" s="800"/>
    </row>
    <row r="28" spans="2:15" s="37" customFormat="1" ht="20.25" customHeight="1" thickBot="1">
      <c r="B28" s="553" t="s">
        <v>486</v>
      </c>
      <c r="C28" s="528" t="s">
        <v>40</v>
      </c>
      <c r="D28" s="554">
        <f t="shared" ref="D28:I28" si="0">+SUM(D9:D27)</f>
        <v>10100381590</v>
      </c>
      <c r="E28" s="555">
        <f t="shared" si="0"/>
        <v>695561552</v>
      </c>
      <c r="F28" s="555">
        <f t="shared" si="0"/>
        <v>695561552</v>
      </c>
      <c r="G28" s="555">
        <f t="shared" si="0"/>
        <v>10100381590</v>
      </c>
      <c r="H28" s="555">
        <f t="shared" si="0"/>
        <v>-585758302</v>
      </c>
      <c r="I28" s="555">
        <f t="shared" si="0"/>
        <v>0</v>
      </c>
      <c r="M28" s="800"/>
      <c r="O28" s="800"/>
    </row>
    <row r="30" spans="2:15">
      <c r="D30" s="70">
        <v>0</v>
      </c>
      <c r="E30" s="70">
        <v>0</v>
      </c>
      <c r="F30" s="70">
        <v>0</v>
      </c>
      <c r="G30" s="70">
        <v>0</v>
      </c>
      <c r="H30" s="70">
        <v>0</v>
      </c>
      <c r="I30" s="70">
        <v>0</v>
      </c>
    </row>
  </sheetData>
  <mergeCells count="8">
    <mergeCell ref="E2:F2"/>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&amp;CPT
Anexo XV&amp;L&amp;"Calibri"&amp;10&amp;K000000Confidential&amp;1#</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15"/>
  <sheetViews>
    <sheetView showGridLines="0" zoomScaleNormal="100" zoomScalePageLayoutView="80" workbookViewId="0"/>
  </sheetViews>
  <sheetFormatPr defaultColWidth="8.7109375" defaultRowHeight="14.25"/>
  <cols>
    <col min="1" max="2" width="4.7109375" style="8" customWidth="1"/>
    <col min="3" max="3" width="26.42578125" style="8" customWidth="1"/>
    <col min="4" max="4" width="15" style="8" customWidth="1"/>
    <col min="5" max="6" width="23.140625" style="8" customWidth="1"/>
    <col min="7" max="16384" width="8.7109375" style="8"/>
  </cols>
  <sheetData>
    <row r="1" spans="2:6" ht="18">
      <c r="B1" s="138" t="s">
        <v>440</v>
      </c>
    </row>
    <row r="2" spans="2:6" s="57" customFormat="1" ht="15">
      <c r="B2" s="893" t="s">
        <v>815</v>
      </c>
      <c r="C2" s="893"/>
      <c r="D2" s="780"/>
      <c r="E2" s="325"/>
      <c r="F2" s="325"/>
    </row>
    <row r="3" spans="2:6" s="777" customFormat="1" ht="20.100000000000001" customHeight="1">
      <c r="B3" s="892"/>
      <c r="C3" s="892"/>
      <c r="E3" s="354" t="s">
        <v>4</v>
      </c>
      <c r="F3" s="354" t="s">
        <v>5</v>
      </c>
    </row>
    <row r="4" spans="2:6" s="777" customFormat="1" ht="20.100000000000001" customHeight="1">
      <c r="B4" s="892"/>
      <c r="C4" s="892"/>
      <c r="E4" s="870" t="s">
        <v>532</v>
      </c>
      <c r="F4" s="870"/>
    </row>
    <row r="5" spans="2:6" s="777" customFormat="1" ht="20.100000000000001" customHeight="1">
      <c r="B5" s="892"/>
      <c r="C5" s="892"/>
      <c r="D5" s="768"/>
      <c r="E5" s="848"/>
      <c r="F5" s="848"/>
    </row>
    <row r="6" spans="2:6" s="777" customFormat="1" ht="26.25" thickBot="1">
      <c r="B6" s="892"/>
      <c r="C6" s="892"/>
      <c r="D6" s="768"/>
      <c r="E6" s="767" t="s">
        <v>533</v>
      </c>
      <c r="F6" s="767" t="s">
        <v>534</v>
      </c>
    </row>
    <row r="7" spans="2:6" s="777" customFormat="1" ht="20.100000000000001" customHeight="1">
      <c r="B7" s="535" t="s">
        <v>239</v>
      </c>
      <c r="C7" s="896" t="s">
        <v>535</v>
      </c>
      <c r="D7" s="896"/>
      <c r="E7" s="343">
        <v>0</v>
      </c>
      <c r="F7" s="343">
        <v>0</v>
      </c>
    </row>
    <row r="8" spans="2:6" s="777" customFormat="1" ht="20.100000000000001" customHeight="1">
      <c r="B8" s="337" t="s">
        <v>241</v>
      </c>
      <c r="C8" s="897" t="s">
        <v>536</v>
      </c>
      <c r="D8" s="897"/>
      <c r="E8" s="345">
        <f>+SUM(E9:E13)</f>
        <v>72483469</v>
      </c>
      <c r="F8" s="345">
        <f t="shared" ref="F8" si="0">+SUM(F9:F13)</f>
        <v>-45416617</v>
      </c>
    </row>
    <row r="9" spans="2:6" s="777" customFormat="1" ht="20.100000000000001" customHeight="1">
      <c r="B9" s="337" t="s">
        <v>462</v>
      </c>
      <c r="C9" s="898" t="s">
        <v>537</v>
      </c>
      <c r="D9" s="898"/>
      <c r="E9" s="345">
        <v>29760470</v>
      </c>
      <c r="F9" s="345">
        <v>-16153717</v>
      </c>
    </row>
    <row r="10" spans="2:6" s="777" customFormat="1" ht="20.100000000000001" customHeight="1">
      <c r="B10" s="337" t="s">
        <v>464</v>
      </c>
      <c r="C10" s="898" t="s">
        <v>538</v>
      </c>
      <c r="D10" s="898"/>
      <c r="E10" s="345">
        <v>18273325</v>
      </c>
      <c r="F10" s="345">
        <v>-9781022</v>
      </c>
    </row>
    <row r="11" spans="2:6" s="777" customFormat="1" ht="20.100000000000001" customHeight="1">
      <c r="B11" s="337" t="s">
        <v>466</v>
      </c>
      <c r="C11" s="898" t="s">
        <v>539</v>
      </c>
      <c r="D11" s="898"/>
      <c r="E11" s="345">
        <v>2241683</v>
      </c>
      <c r="F11" s="345">
        <v>-2085789</v>
      </c>
    </row>
    <row r="12" spans="2:6" s="777" customFormat="1" ht="20.100000000000001" customHeight="1">
      <c r="B12" s="337" t="s">
        <v>468</v>
      </c>
      <c r="C12" s="898" t="s">
        <v>540</v>
      </c>
      <c r="D12" s="898"/>
      <c r="E12" s="345">
        <v>0</v>
      </c>
      <c r="F12" s="345">
        <v>0</v>
      </c>
    </row>
    <row r="13" spans="2:6" s="777" customFormat="1" ht="20.100000000000001" customHeight="1">
      <c r="B13" s="539" t="s">
        <v>470</v>
      </c>
      <c r="C13" s="894" t="s">
        <v>541</v>
      </c>
      <c r="D13" s="894"/>
      <c r="E13" s="367">
        <v>22207991</v>
      </c>
      <c r="F13" s="367">
        <v>-17396089</v>
      </c>
    </row>
    <row r="14" spans="2:6" s="777" customFormat="1" ht="20.100000000000001" customHeight="1" thickBot="1">
      <c r="B14" s="540" t="s">
        <v>472</v>
      </c>
      <c r="C14" s="895" t="s">
        <v>40</v>
      </c>
      <c r="D14" s="895"/>
      <c r="E14" s="371">
        <f>+E7+E8</f>
        <v>72483469</v>
      </c>
      <c r="F14" s="371">
        <f t="shared" ref="F14" si="1">+F7+F8</f>
        <v>-45416617</v>
      </c>
    </row>
    <row r="15" spans="2:6">
      <c r="B15" s="19"/>
      <c r="C15" s="19"/>
      <c r="D15" s="19"/>
      <c r="E15" s="19"/>
      <c r="F15" s="19"/>
    </row>
  </sheetData>
  <mergeCells count="14">
    <mergeCell ref="C13:D13"/>
    <mergeCell ref="C14:D14"/>
    <mergeCell ref="C7:D7"/>
    <mergeCell ref="C8:D8"/>
    <mergeCell ref="C9:D9"/>
    <mergeCell ref="C10:D10"/>
    <mergeCell ref="C11:D11"/>
    <mergeCell ref="C12:D12"/>
    <mergeCell ref="B6:C6"/>
    <mergeCell ref="B2:C2"/>
    <mergeCell ref="B3:C3"/>
    <mergeCell ref="B4:C4"/>
    <mergeCell ref="E4:F5"/>
    <mergeCell ref="B5:C5"/>
  </mergeCells>
  <pageMargins left="0.70866141732283472" right="0.70866141732283472" top="0.74803149606299213" bottom="0.74803149606299213" header="0.31496062992125984" footer="0.31496062992125984"/>
  <pageSetup paperSize="9" orientation="landscape" r:id="rId1"/>
  <headerFooter>
    <oddHeader>&amp;CPT
Anexo XV&amp;L&amp;"Calibri"&amp;10&amp;K000000Confidential&amp;1#</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O16"/>
  <sheetViews>
    <sheetView showGridLines="0" zoomScaleNormal="100" zoomScalePageLayoutView="80" workbookViewId="0"/>
  </sheetViews>
  <sheetFormatPr defaultColWidth="8.7109375" defaultRowHeight="14.25"/>
  <cols>
    <col min="1" max="1" width="4.7109375" style="8" customWidth="1"/>
    <col min="2" max="2" width="8.7109375" style="8"/>
    <col min="3" max="3" width="39.7109375" style="8" customWidth="1"/>
    <col min="4" max="5" width="14.5703125" style="8" customWidth="1"/>
    <col min="6" max="6" width="16.28515625" style="8" customWidth="1"/>
    <col min="7" max="7" width="14.5703125" style="8" customWidth="1"/>
    <col min="8" max="8" width="16.140625" style="8" customWidth="1"/>
    <col min="9" max="15" width="14.5703125" style="8" customWidth="1"/>
    <col min="16" max="16384" width="8.7109375" style="8"/>
  </cols>
  <sheetData>
    <row r="1" spans="2:15" ht="18">
      <c r="B1" s="138" t="s">
        <v>441</v>
      </c>
    </row>
    <row r="2" spans="2:15" s="88" customFormat="1" ht="15">
      <c r="B2" s="88" t="s">
        <v>815</v>
      </c>
      <c r="C2" s="771"/>
      <c r="D2" s="771"/>
      <c r="E2" s="901"/>
      <c r="F2" s="901"/>
      <c r="G2" s="901"/>
      <c r="H2" s="901"/>
      <c r="I2" s="901"/>
      <c r="J2" s="901"/>
      <c r="K2" s="901"/>
      <c r="L2" s="901"/>
      <c r="M2" s="901"/>
      <c r="N2" s="901"/>
      <c r="O2" s="771"/>
    </row>
    <row r="3" spans="2:15" s="88" customFormat="1" ht="15">
      <c r="C3" s="771"/>
      <c r="D3" s="771"/>
      <c r="E3" s="771"/>
      <c r="F3" s="771"/>
      <c r="G3" s="771"/>
      <c r="H3" s="771"/>
      <c r="I3" s="771"/>
      <c r="J3" s="771"/>
      <c r="K3" s="771"/>
      <c r="L3" s="771"/>
      <c r="M3" s="771"/>
      <c r="N3" s="771"/>
      <c r="O3" s="771"/>
    </row>
    <row r="4" spans="2:15" s="529" customFormat="1" ht="20.100000000000001" customHeight="1">
      <c r="B4" s="530"/>
      <c r="C4" s="530"/>
      <c r="D4" s="531" t="s">
        <v>4</v>
      </c>
      <c r="E4" s="639" t="s">
        <v>5</v>
      </c>
      <c r="F4" s="531" t="s">
        <v>6</v>
      </c>
      <c r="G4" s="639" t="s">
        <v>41</v>
      </c>
      <c r="H4" s="531" t="s">
        <v>42</v>
      </c>
      <c r="I4" s="531" t="s">
        <v>94</v>
      </c>
      <c r="J4" s="531" t="s">
        <v>95</v>
      </c>
      <c r="K4" s="531" t="s">
        <v>96</v>
      </c>
      <c r="L4" s="531" t="s">
        <v>219</v>
      </c>
      <c r="M4" s="531" t="s">
        <v>220</v>
      </c>
      <c r="N4" s="531" t="s">
        <v>221</v>
      </c>
      <c r="O4" s="531" t="s">
        <v>222</v>
      </c>
    </row>
    <row r="5" spans="2:15" s="529" customFormat="1" ht="24.95" customHeight="1">
      <c r="D5" s="899" t="s">
        <v>542</v>
      </c>
      <c r="E5" s="899"/>
      <c r="F5" s="900" t="s">
        <v>543</v>
      </c>
      <c r="G5" s="900"/>
      <c r="H5" s="900"/>
      <c r="I5" s="900"/>
      <c r="J5" s="534"/>
      <c r="K5" s="534"/>
      <c r="L5" s="534"/>
      <c r="M5" s="534"/>
      <c r="N5" s="534"/>
      <c r="O5" s="534"/>
    </row>
    <row r="6" spans="2:15" s="529" customFormat="1" ht="24.95" customHeight="1">
      <c r="C6" s="532"/>
      <c r="D6" s="846"/>
      <c r="E6" s="846"/>
      <c r="F6" s="533"/>
      <c r="G6" s="533"/>
      <c r="H6" s="848" t="s">
        <v>544</v>
      </c>
      <c r="I6" s="848"/>
      <c r="J6" s="848" t="s">
        <v>545</v>
      </c>
      <c r="K6" s="848"/>
      <c r="L6" s="848" t="s">
        <v>546</v>
      </c>
      <c r="M6" s="848"/>
      <c r="N6" s="848" t="s">
        <v>547</v>
      </c>
      <c r="O6" s="848"/>
    </row>
    <row r="7" spans="2:15" s="529" customFormat="1" ht="39.950000000000003" customHeight="1" thickBot="1">
      <c r="B7" s="530"/>
      <c r="C7" s="532"/>
      <c r="D7" s="766" t="s">
        <v>511</v>
      </c>
      <c r="E7" s="766" t="s">
        <v>534</v>
      </c>
      <c r="F7" s="766" t="s">
        <v>533</v>
      </c>
      <c r="G7" s="766" t="s">
        <v>534</v>
      </c>
      <c r="H7" s="766" t="s">
        <v>533</v>
      </c>
      <c r="I7" s="766" t="s">
        <v>534</v>
      </c>
      <c r="J7" s="766" t="s">
        <v>533</v>
      </c>
      <c r="K7" s="766" t="s">
        <v>534</v>
      </c>
      <c r="L7" s="766" t="s">
        <v>533</v>
      </c>
      <c r="M7" s="766" t="s">
        <v>534</v>
      </c>
      <c r="N7" s="766" t="s">
        <v>533</v>
      </c>
      <c r="O7" s="766" t="s">
        <v>534</v>
      </c>
    </row>
    <row r="8" spans="2:15" s="284" customFormat="1" ht="24.95" customHeight="1">
      <c r="B8" s="535" t="s">
        <v>239</v>
      </c>
      <c r="C8" s="775" t="s">
        <v>548</v>
      </c>
      <c r="D8" s="535">
        <v>0</v>
      </c>
      <c r="E8" s="535">
        <v>0</v>
      </c>
      <c r="F8" s="535">
        <v>0</v>
      </c>
      <c r="G8" s="535">
        <v>0</v>
      </c>
      <c r="H8" s="536"/>
      <c r="I8" s="536"/>
      <c r="J8" s="536"/>
      <c r="K8" s="536"/>
      <c r="L8" s="536"/>
      <c r="M8" s="536"/>
      <c r="N8" s="536"/>
      <c r="O8" s="536"/>
    </row>
    <row r="9" spans="2:15" s="284" customFormat="1" ht="24.95" customHeight="1">
      <c r="B9" s="337" t="s">
        <v>241</v>
      </c>
      <c r="C9" s="776" t="s">
        <v>549</v>
      </c>
      <c r="D9" s="345">
        <f>+SUM(D10:D14)</f>
        <v>0</v>
      </c>
      <c r="E9" s="345">
        <f t="shared" ref="E9:O9" si="0">+SUM(E10:E14)</f>
        <v>0</v>
      </c>
      <c r="F9" s="345">
        <f t="shared" si="0"/>
        <v>72483469</v>
      </c>
      <c r="G9" s="345">
        <f t="shared" si="0"/>
        <v>-45416617</v>
      </c>
      <c r="H9" s="345">
        <f t="shared" si="0"/>
        <v>4142767</v>
      </c>
      <c r="I9" s="345">
        <f t="shared" si="0"/>
        <v>-1377731</v>
      </c>
      <c r="J9" s="345">
        <f t="shared" si="0"/>
        <v>7759000</v>
      </c>
      <c r="K9" s="345">
        <f t="shared" si="0"/>
        <v>-1334735</v>
      </c>
      <c r="L9" s="345">
        <f t="shared" si="0"/>
        <v>60581702</v>
      </c>
      <c r="M9" s="345">
        <f t="shared" si="0"/>
        <v>-42704151</v>
      </c>
      <c r="N9" s="537">
        <f t="shared" si="0"/>
        <v>44376217</v>
      </c>
      <c r="O9" s="537">
        <f t="shared" si="0"/>
        <v>-24431884.182712957</v>
      </c>
    </row>
    <row r="10" spans="2:15" s="284" customFormat="1" ht="20.100000000000001" customHeight="1">
      <c r="B10" s="337" t="s">
        <v>462</v>
      </c>
      <c r="C10" s="465" t="s">
        <v>537</v>
      </c>
      <c r="D10" s="345"/>
      <c r="E10" s="345"/>
      <c r="F10" s="345">
        <v>29760470</v>
      </c>
      <c r="G10" s="345">
        <v>-16153717</v>
      </c>
      <c r="H10" s="345">
        <v>1873270</v>
      </c>
      <c r="I10" s="345">
        <v>-691733</v>
      </c>
      <c r="J10" s="345">
        <v>3809726</v>
      </c>
      <c r="K10" s="345">
        <v>-711174</v>
      </c>
      <c r="L10" s="345">
        <v>24077474</v>
      </c>
      <c r="M10" s="345">
        <v>-14750810</v>
      </c>
      <c r="N10" s="345">
        <v>20678251</v>
      </c>
      <c r="O10" s="345">
        <v>-10979950.355543068</v>
      </c>
    </row>
    <row r="11" spans="2:15" s="284" customFormat="1" ht="20.100000000000001" customHeight="1">
      <c r="B11" s="337" t="s">
        <v>464</v>
      </c>
      <c r="C11" s="465" t="s">
        <v>538</v>
      </c>
      <c r="D11" s="345"/>
      <c r="E11" s="345"/>
      <c r="F11" s="345">
        <v>18273325</v>
      </c>
      <c r="G11" s="345">
        <v>-9781022</v>
      </c>
      <c r="H11" s="345">
        <v>1618415</v>
      </c>
      <c r="I11" s="345">
        <v>-115123</v>
      </c>
      <c r="J11" s="345">
        <v>3510184</v>
      </c>
      <c r="K11" s="345">
        <v>-192531</v>
      </c>
      <c r="L11" s="825">
        <v>13144726</v>
      </c>
      <c r="M11" s="825">
        <v>-9473368</v>
      </c>
      <c r="N11" s="345">
        <v>12046217</v>
      </c>
      <c r="O11" s="345">
        <v>-6037792.5175659247</v>
      </c>
    </row>
    <row r="12" spans="2:15" s="284" customFormat="1" ht="20.100000000000001" customHeight="1">
      <c r="B12" s="337" t="s">
        <v>466</v>
      </c>
      <c r="C12" s="465" t="s">
        <v>539</v>
      </c>
      <c r="D12" s="345"/>
      <c r="E12" s="345"/>
      <c r="F12" s="345">
        <v>2241683</v>
      </c>
      <c r="G12" s="345">
        <v>-2085789</v>
      </c>
      <c r="H12" s="345">
        <v>571422</v>
      </c>
      <c r="I12" s="345">
        <v>-525003</v>
      </c>
      <c r="J12" s="345">
        <v>377982</v>
      </c>
      <c r="K12" s="345">
        <v>-370904</v>
      </c>
      <c r="L12" s="825">
        <v>1292279</v>
      </c>
      <c r="M12" s="825">
        <v>-1189882</v>
      </c>
      <c r="N12" s="345">
        <v>1744481</v>
      </c>
      <c r="O12" s="345">
        <v>-1588586.3299999998</v>
      </c>
    </row>
    <row r="13" spans="2:15" s="284" customFormat="1" ht="20.100000000000001" customHeight="1">
      <c r="B13" s="337" t="s">
        <v>468</v>
      </c>
      <c r="C13" s="465" t="s">
        <v>540</v>
      </c>
      <c r="D13" s="345"/>
      <c r="E13" s="345"/>
      <c r="F13" s="345">
        <v>0</v>
      </c>
      <c r="G13" s="345">
        <v>0</v>
      </c>
      <c r="H13" s="345">
        <v>0</v>
      </c>
      <c r="I13" s="345">
        <v>0</v>
      </c>
      <c r="J13" s="345">
        <v>0</v>
      </c>
      <c r="K13" s="345">
        <v>0</v>
      </c>
      <c r="L13" s="825">
        <v>0</v>
      </c>
      <c r="M13" s="825">
        <v>0</v>
      </c>
      <c r="N13" s="345">
        <v>0</v>
      </c>
      <c r="O13" s="345">
        <v>0</v>
      </c>
    </row>
    <row r="14" spans="2:15" s="284" customFormat="1" ht="20.100000000000001" customHeight="1">
      <c r="B14" s="539" t="s">
        <v>470</v>
      </c>
      <c r="C14" s="542" t="s">
        <v>541</v>
      </c>
      <c r="D14" s="367"/>
      <c r="E14" s="367"/>
      <c r="F14" s="345">
        <v>22207991</v>
      </c>
      <c r="G14" s="345">
        <v>-17396089</v>
      </c>
      <c r="H14" s="345">
        <v>79660</v>
      </c>
      <c r="I14" s="345">
        <v>-45872</v>
      </c>
      <c r="J14" s="345">
        <v>61108</v>
      </c>
      <c r="K14" s="345">
        <v>-60126</v>
      </c>
      <c r="L14" s="825">
        <v>22067223</v>
      </c>
      <c r="M14" s="825">
        <v>-17290091</v>
      </c>
      <c r="N14" s="367">
        <v>9907268</v>
      </c>
      <c r="O14" s="367">
        <v>-5825554.9796039676</v>
      </c>
    </row>
    <row r="15" spans="2:15" s="284" customFormat="1" ht="20.100000000000001" customHeight="1" thickBot="1">
      <c r="B15" s="540" t="s">
        <v>472</v>
      </c>
      <c r="C15" s="774" t="s">
        <v>40</v>
      </c>
      <c r="D15" s="541">
        <f>+D8+D9</f>
        <v>0</v>
      </c>
      <c r="E15" s="541">
        <f t="shared" ref="E15:O15" si="1">+E8+E9</f>
        <v>0</v>
      </c>
      <c r="F15" s="541">
        <f t="shared" si="1"/>
        <v>72483469</v>
      </c>
      <c r="G15" s="541">
        <f t="shared" si="1"/>
        <v>-45416617</v>
      </c>
      <c r="H15" s="541">
        <f t="shared" si="1"/>
        <v>4142767</v>
      </c>
      <c r="I15" s="541">
        <f t="shared" si="1"/>
        <v>-1377731</v>
      </c>
      <c r="J15" s="541">
        <f t="shared" si="1"/>
        <v>7759000</v>
      </c>
      <c r="K15" s="541">
        <f t="shared" si="1"/>
        <v>-1334735</v>
      </c>
      <c r="L15" s="541">
        <f t="shared" si="1"/>
        <v>60581702</v>
      </c>
      <c r="M15" s="541">
        <f t="shared" si="1"/>
        <v>-42704151</v>
      </c>
      <c r="N15" s="541">
        <f t="shared" si="1"/>
        <v>44376217</v>
      </c>
      <c r="O15" s="541">
        <f t="shared" si="1"/>
        <v>-24431884.182712957</v>
      </c>
    </row>
    <row r="16" spans="2:15" s="46" customFormat="1"/>
  </sheetData>
  <mergeCells count="11">
    <mergeCell ref="E2:F2"/>
    <mergeCell ref="G2:H2"/>
    <mergeCell ref="I2:J2"/>
    <mergeCell ref="K2:L2"/>
    <mergeCell ref="M2:N2"/>
    <mergeCell ref="L6:M6"/>
    <mergeCell ref="N6:O6"/>
    <mergeCell ref="D5:E6"/>
    <mergeCell ref="F5:I5"/>
    <mergeCell ref="H6:I6"/>
    <mergeCell ref="J6:K6"/>
  </mergeCells>
  <pageMargins left="0.70866141732283472" right="0.70866141732283472" top="0.74803149606299213" bottom="0.74803149606299213" header="0.31496062992125984" footer="0.31496062992125984"/>
  <pageSetup paperSize="9" scale="51" orientation="landscape" r:id="rId1"/>
  <headerFooter>
    <oddHeader>&amp;CPT
Anexo XV&amp;L&amp;"Calibri"&amp;10&amp;K000000Confidential&amp;1#</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D22"/>
  <sheetViews>
    <sheetView showGridLines="0" zoomScaleNormal="100" zoomScalePageLayoutView="70" workbookViewId="0"/>
  </sheetViews>
  <sheetFormatPr defaultColWidth="9.140625" defaultRowHeight="14.25"/>
  <cols>
    <col min="1" max="1" width="4.7109375" style="8" customWidth="1"/>
    <col min="2" max="2" width="10" style="8" customWidth="1"/>
    <col min="3" max="3" width="86.140625" style="8" customWidth="1"/>
    <col min="4" max="4" width="28.140625" style="8" customWidth="1"/>
    <col min="5" max="16384" width="9.140625" style="8"/>
  </cols>
  <sheetData>
    <row r="1" spans="2:4" ht="35.1" customHeight="1">
      <c r="B1" s="902" t="s">
        <v>994</v>
      </c>
      <c r="C1" s="903"/>
      <c r="D1" s="903"/>
    </row>
    <row r="2" spans="2:4" s="57" customFormat="1" ht="15" customHeight="1">
      <c r="B2" s="57" t="s">
        <v>815</v>
      </c>
      <c r="C2" s="508"/>
      <c r="D2" s="508"/>
    </row>
    <row r="3" spans="2:4" s="57" customFormat="1"/>
    <row r="4" spans="2:4" s="509" customFormat="1" ht="20.100000000000001" customHeight="1">
      <c r="D4" s="510" t="s">
        <v>4</v>
      </c>
    </row>
    <row r="5" spans="2:4" s="509" customFormat="1" ht="20.100000000000001" customHeight="1" thickBot="1">
      <c r="D5" s="521" t="s">
        <v>244</v>
      </c>
    </row>
    <row r="6" spans="2:4" s="511" customFormat="1" ht="24.95" customHeight="1">
      <c r="B6" s="512">
        <v>1</v>
      </c>
      <c r="C6" s="513" t="s">
        <v>245</v>
      </c>
      <c r="D6" s="514">
        <v>57554149.880249798</v>
      </c>
    </row>
    <row r="7" spans="2:4" s="511" customFormat="1" ht="24.95" customHeight="1">
      <c r="B7" s="515">
        <v>2</v>
      </c>
      <c r="C7" s="218" t="s">
        <v>246</v>
      </c>
      <c r="D7" s="516">
        <v>-3281782.0612498</v>
      </c>
    </row>
    <row r="8" spans="2:4" s="511" customFormat="1" ht="24.95" customHeight="1">
      <c r="B8" s="515">
        <v>3</v>
      </c>
      <c r="C8" s="218" t="s">
        <v>247</v>
      </c>
      <c r="D8" s="516">
        <v>-624396.69889999996</v>
      </c>
    </row>
    <row r="9" spans="2:4" s="511" customFormat="1" ht="24.95" customHeight="1">
      <c r="B9" s="515">
        <v>4</v>
      </c>
      <c r="C9" s="218" t="s">
        <v>751</v>
      </c>
      <c r="D9" s="516">
        <v>0</v>
      </c>
    </row>
    <row r="10" spans="2:4" s="511" customFormat="1" ht="24.95" customHeight="1">
      <c r="B10" s="515">
        <v>5</v>
      </c>
      <c r="C10" s="218" t="s">
        <v>248</v>
      </c>
      <c r="D10" s="516">
        <v>0</v>
      </c>
    </row>
    <row r="11" spans="2:4" s="511" customFormat="1" ht="24.95" customHeight="1">
      <c r="B11" s="515">
        <v>6</v>
      </c>
      <c r="C11" s="218" t="s">
        <v>249</v>
      </c>
      <c r="D11" s="516">
        <v>0</v>
      </c>
    </row>
    <row r="12" spans="2:4" s="511" customFormat="1" ht="24.95" customHeight="1">
      <c r="B12" s="515">
        <v>7</v>
      </c>
      <c r="C12" s="218" t="s">
        <v>250</v>
      </c>
      <c r="D12" s="516">
        <v>-1.0186340659856796E-10</v>
      </c>
    </row>
    <row r="13" spans="2:4" s="511" customFormat="1" ht="24.95" customHeight="1">
      <c r="B13" s="515">
        <v>8</v>
      </c>
      <c r="C13" s="218" t="s">
        <v>752</v>
      </c>
      <c r="D13" s="517">
        <v>-923743.72866653197</v>
      </c>
    </row>
    <row r="14" spans="2:4" s="511" customFormat="1" ht="24.95" customHeight="1">
      <c r="B14" s="515">
        <v>9</v>
      </c>
      <c r="C14" s="218" t="s">
        <v>251</v>
      </c>
      <c r="D14" s="517">
        <v>0</v>
      </c>
    </row>
    <row r="15" spans="2:4" s="511" customFormat="1" ht="24.95" customHeight="1">
      <c r="B15" s="515">
        <v>10</v>
      </c>
      <c r="C15" s="218" t="s">
        <v>252</v>
      </c>
      <c r="D15" s="517">
        <v>1784162.2028756691</v>
      </c>
    </row>
    <row r="16" spans="2:4" s="511" customFormat="1" ht="24.95" customHeight="1">
      <c r="B16" s="515">
        <v>11</v>
      </c>
      <c r="C16" s="218" t="s">
        <v>253</v>
      </c>
      <c r="D16" s="517">
        <v>0</v>
      </c>
    </row>
    <row r="17" spans="2:4" s="511" customFormat="1" ht="24.95" customHeight="1">
      <c r="B17" s="515" t="s">
        <v>254</v>
      </c>
      <c r="C17" s="218" t="s">
        <v>255</v>
      </c>
      <c r="D17" s="517">
        <v>0</v>
      </c>
    </row>
    <row r="18" spans="2:4" s="511" customFormat="1" ht="24.95" customHeight="1">
      <c r="B18" s="515" t="s">
        <v>256</v>
      </c>
      <c r="C18" s="218" t="s">
        <v>257</v>
      </c>
      <c r="D18" s="517">
        <v>0</v>
      </c>
    </row>
    <row r="19" spans="2:4" s="511" customFormat="1" ht="24.95" customHeight="1">
      <c r="B19" s="518">
        <v>12</v>
      </c>
      <c r="C19" s="519" t="s">
        <v>258</v>
      </c>
      <c r="D19" s="520">
        <f>+D20-D6-D7-D8-D9-D10-D11-D12-D13-D14-D15-D16-D17-D18</f>
        <v>803474.22435013298</v>
      </c>
    </row>
    <row r="20" spans="2:4" s="511" customFormat="1" ht="24.95" customHeight="1" thickBot="1">
      <c r="B20" s="522">
        <v>13</v>
      </c>
      <c r="C20" s="523" t="s">
        <v>73</v>
      </c>
      <c r="D20" s="524">
        <v>55311863.818659268</v>
      </c>
    </row>
    <row r="21" spans="2:4" s="30" customFormat="1" ht="12.75"/>
    <row r="22" spans="2:4" s="30" customFormat="1" ht="12.75"/>
  </sheetData>
  <mergeCells count="1">
    <mergeCell ref="B1:D1"/>
  </mergeCells>
  <pageMargins left="0.70866141732283472" right="0.70866141732283472" top="0.74803149606299213" bottom="0.74803149606299213" header="0.31496062992125984" footer="0.31496062992125984"/>
  <pageSetup paperSize="9" scale="82" orientation="landscape" r:id="rId1"/>
  <headerFooter>
    <oddHeader>&amp;CPT
Anexo XI&amp;L&amp;"Calibri"&amp;10&amp;K000000Confidential&amp;1#</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N85"/>
  <sheetViews>
    <sheetView showGridLines="0" zoomScaleNormal="100" zoomScalePageLayoutView="60" workbookViewId="0"/>
  </sheetViews>
  <sheetFormatPr defaultColWidth="9" defaultRowHeight="15"/>
  <cols>
    <col min="1" max="1" width="4.7109375" style="8" customWidth="1"/>
    <col min="2" max="2" width="9" style="8"/>
    <col min="3" max="3" width="71.42578125" style="8" customWidth="1"/>
    <col min="4" max="4" width="26.5703125" style="8" customWidth="1"/>
    <col min="5" max="5" width="11.28515625" style="8" bestFit="1" customWidth="1"/>
    <col min="15" max="16384" width="9" style="8"/>
  </cols>
  <sheetData>
    <row r="1" spans="2:14" ht="18">
      <c r="B1" s="138" t="s">
        <v>100</v>
      </c>
    </row>
    <row r="2" spans="2:14">
      <c r="B2" s="832" t="s">
        <v>815</v>
      </c>
      <c r="C2" s="832"/>
      <c r="D2" s="832"/>
    </row>
    <row r="4" spans="2:14" s="120" customFormat="1" ht="51">
      <c r="B4" s="12"/>
      <c r="C4" s="12"/>
      <c r="D4" s="210" t="s">
        <v>850</v>
      </c>
      <c r="F4"/>
      <c r="G4"/>
      <c r="H4"/>
      <c r="I4"/>
      <c r="J4"/>
      <c r="K4"/>
      <c r="L4"/>
      <c r="M4"/>
      <c r="N4"/>
    </row>
    <row r="5" spans="2:14" s="120" customFormat="1" ht="28.5" customHeight="1" thickBot="1">
      <c r="B5" s="169"/>
      <c r="C5" s="169"/>
      <c r="D5" s="170" t="s">
        <v>991</v>
      </c>
      <c r="F5"/>
      <c r="G5"/>
      <c r="H5"/>
      <c r="I5"/>
      <c r="J5"/>
      <c r="K5"/>
      <c r="L5"/>
      <c r="M5"/>
      <c r="N5"/>
    </row>
    <row r="6" spans="2:14" s="120" customFormat="1" ht="20.25" customHeight="1">
      <c r="B6" s="828" t="s">
        <v>851</v>
      </c>
      <c r="C6" s="828"/>
      <c r="D6" s="828"/>
      <c r="F6"/>
      <c r="G6"/>
      <c r="H6"/>
      <c r="I6"/>
      <c r="J6"/>
      <c r="K6"/>
      <c r="L6"/>
      <c r="M6"/>
      <c r="N6"/>
    </row>
    <row r="7" spans="2:14" s="122" customFormat="1" ht="20.25" customHeight="1">
      <c r="B7" s="171">
        <v>1</v>
      </c>
      <c r="C7" s="171" t="s">
        <v>852</v>
      </c>
      <c r="D7" s="172">
        <v>7519342</v>
      </c>
      <c r="E7" s="121"/>
      <c r="F7"/>
      <c r="G7"/>
      <c r="H7"/>
      <c r="I7"/>
      <c r="J7"/>
      <c r="K7"/>
      <c r="L7"/>
      <c r="M7"/>
      <c r="N7"/>
    </row>
    <row r="8" spans="2:14" s="122" customFormat="1" ht="20.25" customHeight="1">
      <c r="B8" s="173">
        <v>2</v>
      </c>
      <c r="C8" s="173" t="s">
        <v>853</v>
      </c>
      <c r="D8" s="174">
        <v>534171</v>
      </c>
      <c r="E8" s="121"/>
      <c r="F8"/>
      <c r="G8"/>
      <c r="H8"/>
      <c r="I8"/>
      <c r="J8"/>
      <c r="K8"/>
      <c r="L8"/>
      <c r="M8"/>
      <c r="N8"/>
    </row>
    <row r="9" spans="2:14" s="122" customFormat="1" ht="20.25" customHeight="1">
      <c r="B9" s="173">
        <v>3</v>
      </c>
      <c r="C9" s="173" t="s">
        <v>854</v>
      </c>
      <c r="D9" s="174">
        <v>39180792</v>
      </c>
      <c r="E9" s="121"/>
      <c r="F9"/>
      <c r="G9"/>
      <c r="H9"/>
      <c r="I9"/>
      <c r="J9"/>
      <c r="K9"/>
      <c r="L9"/>
      <c r="M9"/>
      <c r="N9"/>
    </row>
    <row r="10" spans="2:14" s="122" customFormat="1" ht="20.25" customHeight="1">
      <c r="B10" s="173">
        <v>4</v>
      </c>
      <c r="C10" s="175" t="s">
        <v>855</v>
      </c>
      <c r="D10" s="174">
        <v>281214</v>
      </c>
      <c r="E10" s="121"/>
      <c r="F10"/>
      <c r="G10"/>
      <c r="H10"/>
      <c r="I10"/>
      <c r="J10"/>
      <c r="K10"/>
      <c r="L10"/>
      <c r="M10"/>
      <c r="N10"/>
    </row>
    <row r="11" spans="2:14" s="122" customFormat="1" ht="20.25" customHeight="1">
      <c r="B11" s="173">
        <v>5</v>
      </c>
      <c r="C11" s="782" t="s">
        <v>856</v>
      </c>
      <c r="D11" s="174">
        <v>35462501</v>
      </c>
      <c r="E11" s="121"/>
      <c r="F11"/>
      <c r="G11"/>
      <c r="H11"/>
      <c r="I11"/>
      <c r="J11"/>
      <c r="K11"/>
      <c r="L11"/>
      <c r="M11"/>
      <c r="N11"/>
    </row>
    <row r="12" spans="2:14" s="122" customFormat="1" ht="20.25" customHeight="1">
      <c r="B12" s="173"/>
      <c r="C12" s="783" t="s">
        <v>857</v>
      </c>
      <c r="D12" s="174"/>
      <c r="E12" s="121"/>
      <c r="F12"/>
      <c r="G12"/>
      <c r="H12"/>
      <c r="I12"/>
      <c r="J12"/>
      <c r="K12"/>
      <c r="L12"/>
      <c r="M12"/>
      <c r="N12"/>
    </row>
    <row r="13" spans="2:14" s="122" customFormat="1" ht="20.25" customHeight="1">
      <c r="B13" s="173"/>
      <c r="C13" s="783" t="s">
        <v>858</v>
      </c>
      <c r="D13" s="174">
        <v>12512</v>
      </c>
      <c r="E13" s="121"/>
      <c r="F13"/>
      <c r="G13"/>
      <c r="H13"/>
      <c r="I13"/>
      <c r="J13"/>
      <c r="K13"/>
      <c r="L13"/>
      <c r="M13"/>
      <c r="N13"/>
    </row>
    <row r="14" spans="2:14" s="122" customFormat="1" ht="20.25" customHeight="1">
      <c r="B14" s="173">
        <v>6</v>
      </c>
      <c r="C14" s="175" t="s">
        <v>859</v>
      </c>
      <c r="D14" s="174">
        <v>3437078</v>
      </c>
      <c r="E14" s="121"/>
      <c r="F14"/>
      <c r="G14"/>
      <c r="H14"/>
      <c r="I14"/>
      <c r="J14"/>
      <c r="K14"/>
      <c r="L14"/>
      <c r="M14"/>
      <c r="N14"/>
    </row>
    <row r="15" spans="2:14" s="122" customFormat="1" ht="20.25" customHeight="1">
      <c r="B15" s="173">
        <v>7</v>
      </c>
      <c r="C15" s="173" t="s">
        <v>860</v>
      </c>
      <c r="D15" s="174"/>
      <c r="E15" s="121"/>
      <c r="F15"/>
      <c r="G15"/>
      <c r="H15"/>
      <c r="I15"/>
      <c r="J15"/>
      <c r="K15"/>
      <c r="L15"/>
      <c r="M15"/>
      <c r="N15"/>
    </row>
    <row r="16" spans="2:14" s="122" customFormat="1" ht="20.25" customHeight="1">
      <c r="B16" s="173">
        <v>8</v>
      </c>
      <c r="C16" s="173" t="s">
        <v>861</v>
      </c>
      <c r="D16" s="174">
        <v>829892</v>
      </c>
      <c r="E16" s="121"/>
      <c r="F16"/>
      <c r="G16"/>
      <c r="H16"/>
      <c r="I16"/>
      <c r="J16"/>
      <c r="K16"/>
      <c r="L16"/>
      <c r="M16"/>
      <c r="N16"/>
    </row>
    <row r="17" spans="2:14" s="122" customFormat="1" ht="20.25" customHeight="1">
      <c r="B17" s="173">
        <v>9</v>
      </c>
      <c r="C17" s="173" t="s">
        <v>862</v>
      </c>
      <c r="D17" s="174"/>
      <c r="E17" s="121"/>
      <c r="F17"/>
      <c r="G17"/>
      <c r="H17"/>
      <c r="I17"/>
      <c r="J17"/>
      <c r="K17"/>
      <c r="L17"/>
      <c r="M17"/>
      <c r="N17"/>
    </row>
    <row r="18" spans="2:14" s="122" customFormat="1" ht="20.25" customHeight="1">
      <c r="B18" s="173"/>
      <c r="C18" s="175" t="s">
        <v>863</v>
      </c>
      <c r="D18" s="174">
        <v>27700</v>
      </c>
      <c r="E18" s="121"/>
      <c r="F18"/>
      <c r="G18"/>
      <c r="H18"/>
      <c r="I18"/>
      <c r="J18"/>
      <c r="K18"/>
      <c r="L18"/>
      <c r="M18"/>
      <c r="N18"/>
    </row>
    <row r="19" spans="2:14" s="122" customFormat="1" ht="20.25" customHeight="1">
      <c r="B19" s="173">
        <v>10</v>
      </c>
      <c r="C19" s="173" t="s">
        <v>864</v>
      </c>
      <c r="D19" s="174"/>
      <c r="E19" s="121"/>
      <c r="F19"/>
      <c r="G19"/>
      <c r="H19"/>
      <c r="I19"/>
      <c r="J19"/>
      <c r="K19"/>
      <c r="L19"/>
      <c r="M19"/>
      <c r="N19"/>
    </row>
    <row r="20" spans="2:14" s="122" customFormat="1" ht="20.25" customHeight="1">
      <c r="B20" s="173"/>
      <c r="C20" s="175" t="s">
        <v>865</v>
      </c>
      <c r="D20" s="174">
        <v>0</v>
      </c>
      <c r="E20" s="121"/>
      <c r="F20"/>
      <c r="G20"/>
      <c r="H20"/>
      <c r="I20"/>
      <c r="J20"/>
      <c r="K20"/>
      <c r="L20"/>
      <c r="M20"/>
      <c r="N20"/>
    </row>
    <row r="21" spans="2:14" s="122" customFormat="1" ht="20.25" customHeight="1">
      <c r="B21" s="173">
        <v>11</v>
      </c>
      <c r="C21" s="173" t="s">
        <v>866</v>
      </c>
      <c r="D21" s="174"/>
      <c r="E21" s="121"/>
      <c r="F21"/>
      <c r="G21"/>
      <c r="H21"/>
      <c r="I21"/>
      <c r="J21"/>
      <c r="K21"/>
      <c r="L21"/>
      <c r="M21"/>
      <c r="N21"/>
    </row>
    <row r="22" spans="2:14" s="122" customFormat="1" ht="20.25" customHeight="1">
      <c r="B22" s="173"/>
      <c r="C22" s="175" t="s">
        <v>867</v>
      </c>
      <c r="D22" s="174">
        <v>4542984</v>
      </c>
      <c r="E22" s="121"/>
      <c r="F22"/>
      <c r="G22"/>
      <c r="H22"/>
      <c r="I22"/>
      <c r="J22"/>
      <c r="K22"/>
      <c r="L22"/>
      <c r="M22"/>
      <c r="N22"/>
    </row>
    <row r="23" spans="2:14" s="122" customFormat="1" ht="20.25" customHeight="1">
      <c r="B23" s="173">
        <v>12</v>
      </c>
      <c r="C23" s="176" t="s">
        <v>868</v>
      </c>
      <c r="D23" s="174"/>
      <c r="E23" s="121"/>
      <c r="F23"/>
      <c r="G23"/>
      <c r="H23"/>
      <c r="I23"/>
      <c r="J23"/>
      <c r="K23"/>
      <c r="L23"/>
      <c r="M23"/>
      <c r="N23"/>
    </row>
    <row r="24" spans="2:14" s="122" customFormat="1" ht="20.25" customHeight="1">
      <c r="B24" s="173">
        <v>13</v>
      </c>
      <c r="C24" s="176" t="s">
        <v>869</v>
      </c>
      <c r="D24" s="174">
        <v>567347</v>
      </c>
      <c r="E24" s="121"/>
      <c r="F24"/>
      <c r="G24"/>
      <c r="H24"/>
      <c r="I24"/>
      <c r="J24"/>
      <c r="K24"/>
      <c r="L24"/>
      <c r="M24"/>
      <c r="N24"/>
    </row>
    <row r="25" spans="2:14" s="122" customFormat="1" ht="20.25" customHeight="1">
      <c r="B25" s="173">
        <v>14</v>
      </c>
      <c r="C25" s="176" t="s">
        <v>870</v>
      </c>
      <c r="D25" s="174">
        <v>196567</v>
      </c>
      <c r="E25" s="121"/>
      <c r="F25"/>
      <c r="G25"/>
      <c r="H25"/>
      <c r="I25"/>
      <c r="J25"/>
      <c r="K25"/>
      <c r="L25"/>
      <c r="M25"/>
      <c r="N25"/>
    </row>
    <row r="26" spans="2:14" s="122" customFormat="1" ht="20.25" customHeight="1">
      <c r="B26" s="173"/>
      <c r="C26" s="783" t="s">
        <v>857</v>
      </c>
      <c r="D26" s="511"/>
      <c r="F26"/>
      <c r="G26"/>
      <c r="H26"/>
      <c r="I26"/>
      <c r="J26"/>
      <c r="K26"/>
      <c r="L26"/>
      <c r="M26"/>
      <c r="N26"/>
    </row>
    <row r="27" spans="2:14" s="122" customFormat="1" ht="25.15" customHeight="1">
      <c r="B27" s="173"/>
      <c r="C27" s="784" t="s">
        <v>871</v>
      </c>
      <c r="D27" s="511"/>
      <c r="F27"/>
      <c r="G27"/>
      <c r="H27"/>
      <c r="I27"/>
      <c r="J27"/>
      <c r="K27"/>
      <c r="L27"/>
      <c r="M27"/>
      <c r="N27"/>
    </row>
    <row r="28" spans="2:14" s="122" customFormat="1" ht="20.25" customHeight="1">
      <c r="B28" s="173"/>
      <c r="C28" s="784" t="s">
        <v>872</v>
      </c>
      <c r="D28" s="174"/>
      <c r="E28" s="121"/>
      <c r="F28"/>
      <c r="G28"/>
      <c r="H28"/>
      <c r="I28"/>
      <c r="J28"/>
      <c r="K28"/>
      <c r="L28"/>
      <c r="M28"/>
      <c r="N28"/>
    </row>
    <row r="29" spans="2:14" s="122" customFormat="1" ht="20.25" customHeight="1">
      <c r="B29" s="173"/>
      <c r="C29" s="784" t="s">
        <v>873</v>
      </c>
      <c r="D29" s="174"/>
      <c r="E29" s="121"/>
      <c r="F29"/>
      <c r="G29"/>
      <c r="H29"/>
      <c r="I29"/>
      <c r="J29"/>
      <c r="K29"/>
      <c r="L29"/>
      <c r="M29"/>
      <c r="N29"/>
    </row>
    <row r="30" spans="2:14" s="122" customFormat="1" ht="20.25" customHeight="1">
      <c r="B30" s="173">
        <v>15</v>
      </c>
      <c r="C30" s="173" t="s">
        <v>874</v>
      </c>
      <c r="D30" s="174">
        <v>45807</v>
      </c>
      <c r="E30" s="121"/>
      <c r="F30"/>
      <c r="G30"/>
      <c r="H30"/>
      <c r="I30"/>
      <c r="J30"/>
      <c r="K30"/>
      <c r="L30"/>
      <c r="M30"/>
      <c r="N30"/>
    </row>
    <row r="31" spans="2:14" s="122" customFormat="1" ht="20.25" customHeight="1">
      <c r="B31" s="173">
        <v>16</v>
      </c>
      <c r="C31" s="173" t="s">
        <v>875</v>
      </c>
      <c r="D31" s="174">
        <v>162108</v>
      </c>
      <c r="E31" s="121"/>
      <c r="F31"/>
      <c r="G31"/>
      <c r="H31"/>
      <c r="I31"/>
      <c r="J31"/>
      <c r="K31"/>
      <c r="L31"/>
      <c r="M31"/>
      <c r="N31"/>
    </row>
    <row r="32" spans="2:14" s="122" customFormat="1" ht="20.25" customHeight="1">
      <c r="B32" s="173">
        <v>17</v>
      </c>
      <c r="C32" s="173" t="s">
        <v>876</v>
      </c>
      <c r="D32" s="174">
        <v>268346</v>
      </c>
      <c r="E32" s="121"/>
      <c r="F32"/>
      <c r="G32"/>
      <c r="H32"/>
      <c r="I32"/>
      <c r="J32"/>
      <c r="K32"/>
      <c r="L32"/>
      <c r="M32"/>
      <c r="N32"/>
    </row>
    <row r="33" spans="2:14" s="122" customFormat="1" ht="20.25" customHeight="1">
      <c r="B33" s="173">
        <v>18</v>
      </c>
      <c r="C33" s="173" t="s">
        <v>877</v>
      </c>
      <c r="D33" s="174">
        <v>35119</v>
      </c>
      <c r="E33" s="121"/>
      <c r="F33"/>
      <c r="G33"/>
      <c r="H33"/>
      <c r="I33"/>
      <c r="J33"/>
      <c r="K33"/>
      <c r="L33"/>
      <c r="M33"/>
      <c r="N33"/>
    </row>
    <row r="34" spans="2:14" s="122" customFormat="1" ht="20.25" customHeight="1">
      <c r="B34" s="173"/>
      <c r="C34" s="783" t="s">
        <v>857</v>
      </c>
      <c r="D34" s="174">
        <v>2652</v>
      </c>
      <c r="E34" s="121"/>
      <c r="F34"/>
      <c r="G34"/>
      <c r="H34"/>
      <c r="I34"/>
      <c r="J34"/>
      <c r="K34"/>
      <c r="L34"/>
      <c r="M34"/>
      <c r="N34"/>
    </row>
    <row r="35" spans="2:14" s="122" customFormat="1" ht="25.15" customHeight="1">
      <c r="B35" s="173"/>
      <c r="C35" s="784" t="s">
        <v>878</v>
      </c>
      <c r="D35" s="174"/>
      <c r="E35" s="121"/>
      <c r="F35"/>
      <c r="G35"/>
      <c r="H35"/>
      <c r="I35"/>
      <c r="J35"/>
      <c r="K35"/>
      <c r="L35"/>
      <c r="M35"/>
      <c r="N35"/>
    </row>
    <row r="36" spans="2:14" s="122" customFormat="1" ht="20.25" customHeight="1">
      <c r="B36" s="173">
        <v>19</v>
      </c>
      <c r="C36" s="173" t="s">
        <v>879</v>
      </c>
      <c r="D36" s="174">
        <v>4042</v>
      </c>
      <c r="E36" s="121"/>
      <c r="F36"/>
      <c r="G36"/>
      <c r="H36"/>
      <c r="I36"/>
      <c r="J36"/>
      <c r="K36"/>
      <c r="L36"/>
      <c r="M36"/>
      <c r="N36"/>
    </row>
    <row r="37" spans="2:14" s="122" customFormat="1" ht="20.25" customHeight="1">
      <c r="B37" s="173">
        <v>20</v>
      </c>
      <c r="C37" s="173" t="s">
        <v>880</v>
      </c>
      <c r="D37" s="174">
        <v>176893</v>
      </c>
      <c r="E37" s="121"/>
      <c r="F37"/>
      <c r="G37"/>
      <c r="H37"/>
      <c r="I37"/>
      <c r="J37"/>
      <c r="K37"/>
      <c r="L37"/>
      <c r="M37"/>
      <c r="N37"/>
    </row>
    <row r="38" spans="2:14" s="122" customFormat="1" ht="20.25" customHeight="1">
      <c r="B38" s="173"/>
      <c r="C38" s="175" t="s">
        <v>857</v>
      </c>
      <c r="D38" s="174"/>
      <c r="F38"/>
      <c r="G38"/>
      <c r="H38"/>
      <c r="I38"/>
      <c r="J38"/>
      <c r="K38"/>
      <c r="L38"/>
      <c r="M38"/>
      <c r="N38"/>
    </row>
    <row r="39" spans="2:14" s="122" customFormat="1" ht="20.25" customHeight="1">
      <c r="B39" s="173"/>
      <c r="C39" s="783" t="s">
        <v>881</v>
      </c>
      <c r="D39" s="174"/>
      <c r="F39"/>
      <c r="G39"/>
      <c r="H39"/>
      <c r="I39"/>
      <c r="J39"/>
      <c r="K39"/>
      <c r="L39"/>
      <c r="M39"/>
      <c r="N39"/>
    </row>
    <row r="40" spans="2:14" s="122" customFormat="1" ht="20.25" customHeight="1">
      <c r="B40" s="173"/>
      <c r="C40" s="783" t="s">
        <v>882</v>
      </c>
      <c r="D40" s="174"/>
      <c r="F40"/>
      <c r="G40"/>
      <c r="H40"/>
      <c r="I40"/>
      <c r="J40"/>
      <c r="K40"/>
      <c r="L40"/>
      <c r="M40"/>
      <c r="N40"/>
    </row>
    <row r="41" spans="2:14" s="122" customFormat="1" ht="20.25" customHeight="1">
      <c r="B41" s="173"/>
      <c r="C41" s="783" t="s">
        <v>883</v>
      </c>
      <c r="D41" s="174"/>
      <c r="E41" s="121"/>
      <c r="F41"/>
      <c r="G41"/>
      <c r="H41"/>
      <c r="I41"/>
      <c r="J41"/>
      <c r="K41"/>
      <c r="L41"/>
      <c r="M41"/>
      <c r="N41"/>
    </row>
    <row r="42" spans="2:14" s="122" customFormat="1" ht="20.25" customHeight="1">
      <c r="B42" s="173"/>
      <c r="C42" s="783" t="s">
        <v>872</v>
      </c>
      <c r="D42" s="174"/>
      <c r="E42" s="121"/>
      <c r="F42"/>
      <c r="G42"/>
      <c r="H42"/>
      <c r="I42"/>
      <c r="J42"/>
      <c r="K42"/>
      <c r="L42"/>
      <c r="M42"/>
      <c r="N42"/>
    </row>
    <row r="43" spans="2:14" s="122" customFormat="1" ht="20.25" customHeight="1">
      <c r="B43" s="173">
        <v>21</v>
      </c>
      <c r="C43" s="173" t="s">
        <v>884</v>
      </c>
      <c r="D43" s="174">
        <v>181257</v>
      </c>
      <c r="E43" s="121"/>
      <c r="F43"/>
      <c r="G43"/>
      <c r="H43"/>
      <c r="I43"/>
      <c r="J43"/>
      <c r="K43"/>
      <c r="L43"/>
      <c r="M43"/>
      <c r="N43"/>
    </row>
    <row r="44" spans="2:14" s="122" customFormat="1" ht="20.25" customHeight="1">
      <c r="B44" s="173"/>
      <c r="C44" s="175" t="s">
        <v>857</v>
      </c>
      <c r="D44" s="174"/>
      <c r="E44" s="121"/>
      <c r="F44"/>
      <c r="G44"/>
      <c r="H44"/>
      <c r="I44"/>
      <c r="J44"/>
      <c r="K44"/>
      <c r="L44"/>
      <c r="M44"/>
      <c r="N44"/>
    </row>
    <row r="45" spans="2:14" s="122" customFormat="1" ht="20.25" customHeight="1">
      <c r="B45" s="173"/>
      <c r="C45" s="783" t="s">
        <v>885</v>
      </c>
      <c r="D45" s="174"/>
      <c r="E45" s="121"/>
      <c r="F45"/>
      <c r="G45"/>
      <c r="H45"/>
      <c r="I45"/>
      <c r="J45"/>
      <c r="K45"/>
      <c r="L45"/>
      <c r="M45"/>
      <c r="N45"/>
    </row>
    <row r="46" spans="2:14" s="122" customFormat="1" ht="20.25" customHeight="1">
      <c r="B46" s="173"/>
      <c r="C46" s="783" t="s">
        <v>886</v>
      </c>
      <c r="D46" s="819"/>
      <c r="F46"/>
      <c r="G46"/>
      <c r="H46"/>
      <c r="I46"/>
      <c r="J46"/>
      <c r="K46"/>
      <c r="L46"/>
      <c r="M46"/>
      <c r="N46"/>
    </row>
    <row r="47" spans="2:14" s="123" customFormat="1" ht="20.25" customHeight="1" thickBot="1">
      <c r="B47" s="833" t="s">
        <v>887</v>
      </c>
      <c r="C47" s="833"/>
      <c r="D47" s="177">
        <f>+D7+D8+E9+D10+D11+D14+D15+D16+D18+D19+D22+D24+D25+D30+D31+D32+D33+D36+D37+D43</f>
        <v>54272368</v>
      </c>
      <c r="E47" s="186"/>
      <c r="F47"/>
      <c r="G47"/>
      <c r="H47"/>
      <c r="I47"/>
      <c r="J47"/>
      <c r="K47"/>
      <c r="L47"/>
      <c r="M47"/>
      <c r="N47"/>
    </row>
    <row r="48" spans="2:14" s="120" customFormat="1" ht="20.25" customHeight="1">
      <c r="B48" s="828" t="s">
        <v>888</v>
      </c>
      <c r="C48" s="828"/>
      <c r="D48" s="828"/>
      <c r="F48"/>
      <c r="G48"/>
      <c r="H48"/>
      <c r="I48"/>
      <c r="J48"/>
      <c r="K48"/>
      <c r="L48"/>
      <c r="M48"/>
      <c r="N48"/>
    </row>
    <row r="49" spans="2:14" s="122" customFormat="1" ht="20.25" customHeight="1">
      <c r="B49" s="171">
        <v>22</v>
      </c>
      <c r="C49" s="171" t="s">
        <v>889</v>
      </c>
      <c r="D49" s="174">
        <v>48459190</v>
      </c>
      <c r="E49" s="121"/>
      <c r="F49"/>
      <c r="G49"/>
      <c r="H49"/>
      <c r="I49"/>
      <c r="J49"/>
      <c r="K49"/>
      <c r="L49"/>
      <c r="M49"/>
      <c r="N49"/>
    </row>
    <row r="50" spans="2:14" s="122" customFormat="1" ht="20.25" customHeight="1">
      <c r="B50" s="173">
        <v>23</v>
      </c>
      <c r="C50" s="783" t="s">
        <v>890</v>
      </c>
      <c r="D50" s="174">
        <v>6115794</v>
      </c>
      <c r="E50" s="121"/>
      <c r="F50"/>
      <c r="G50"/>
      <c r="H50"/>
      <c r="I50"/>
      <c r="J50"/>
      <c r="K50"/>
      <c r="L50"/>
      <c r="M50"/>
      <c r="N50"/>
    </row>
    <row r="51" spans="2:14" s="122" customFormat="1" ht="20.25" customHeight="1">
      <c r="B51" s="173">
        <v>24</v>
      </c>
      <c r="C51" s="783" t="s">
        <v>891</v>
      </c>
      <c r="D51" s="174">
        <f>+D49-D50-D52-D53</f>
        <v>37004965</v>
      </c>
      <c r="E51" s="121"/>
      <c r="F51"/>
      <c r="G51"/>
      <c r="H51"/>
      <c r="I51"/>
      <c r="J51"/>
      <c r="K51"/>
      <c r="L51"/>
      <c r="M51"/>
      <c r="N51"/>
    </row>
    <row r="52" spans="2:14" s="122" customFormat="1" ht="20.25" customHeight="1">
      <c r="B52" s="173">
        <v>25</v>
      </c>
      <c r="C52" s="783" t="s">
        <v>892</v>
      </c>
      <c r="D52" s="174">
        <v>5129845</v>
      </c>
      <c r="F52"/>
      <c r="G52"/>
      <c r="H52"/>
      <c r="I52"/>
      <c r="J52"/>
      <c r="K52"/>
      <c r="L52"/>
      <c r="M52"/>
      <c r="N52"/>
    </row>
    <row r="53" spans="2:14" s="122" customFormat="1" ht="20.25" customHeight="1">
      <c r="B53" s="173">
        <v>26</v>
      </c>
      <c r="C53" s="783" t="s">
        <v>802</v>
      </c>
      <c r="D53" s="174">
        <v>208586</v>
      </c>
      <c r="F53"/>
      <c r="G53"/>
      <c r="H53"/>
      <c r="I53"/>
      <c r="J53"/>
      <c r="K53"/>
      <c r="L53"/>
      <c r="M53"/>
      <c r="N53"/>
    </row>
    <row r="54" spans="2:14" s="122" customFormat="1" ht="20.25" customHeight="1">
      <c r="B54" s="173"/>
      <c r="C54" s="785" t="s">
        <v>857</v>
      </c>
      <c r="D54" s="174"/>
      <c r="F54"/>
      <c r="G54"/>
      <c r="H54"/>
      <c r="I54"/>
      <c r="J54"/>
      <c r="K54"/>
      <c r="L54"/>
      <c r="M54"/>
      <c r="N54"/>
    </row>
    <row r="55" spans="2:14" s="122" customFormat="1" ht="20.25" customHeight="1">
      <c r="B55" s="173"/>
      <c r="C55" s="786" t="s">
        <v>816</v>
      </c>
      <c r="D55" s="174"/>
      <c r="F55"/>
      <c r="G55"/>
      <c r="H55"/>
      <c r="I55"/>
      <c r="J55"/>
      <c r="K55"/>
      <c r="L55"/>
      <c r="M55"/>
      <c r="N55"/>
    </row>
    <row r="56" spans="2:14" s="122" customFormat="1" ht="20.25" customHeight="1">
      <c r="B56" s="173"/>
      <c r="C56" s="787" t="s">
        <v>893</v>
      </c>
      <c r="D56" s="174"/>
      <c r="F56"/>
      <c r="G56"/>
      <c r="H56"/>
      <c r="I56"/>
      <c r="J56"/>
      <c r="K56"/>
      <c r="L56"/>
      <c r="M56"/>
      <c r="N56"/>
    </row>
    <row r="57" spans="2:14" s="122" customFormat="1" ht="20.25" customHeight="1">
      <c r="B57" s="173">
        <v>27</v>
      </c>
      <c r="C57" s="173" t="s">
        <v>894</v>
      </c>
      <c r="D57" s="174"/>
      <c r="F57"/>
      <c r="G57"/>
      <c r="H57"/>
      <c r="I57"/>
      <c r="J57"/>
      <c r="K57"/>
      <c r="L57"/>
      <c r="M57"/>
      <c r="N57"/>
    </row>
    <row r="58" spans="2:14" s="122" customFormat="1" ht="20.25" customHeight="1">
      <c r="B58" s="173">
        <v>28</v>
      </c>
      <c r="C58" s="173" t="s">
        <v>895</v>
      </c>
      <c r="D58" s="174">
        <v>831157</v>
      </c>
      <c r="F58"/>
      <c r="G58"/>
      <c r="H58"/>
      <c r="I58"/>
      <c r="J58"/>
      <c r="K58"/>
      <c r="L58"/>
      <c r="M58"/>
      <c r="N58"/>
    </row>
    <row r="59" spans="2:14" s="122" customFormat="1" ht="20.25" customHeight="1">
      <c r="B59" s="173">
        <v>29</v>
      </c>
      <c r="C59" s="173" t="s">
        <v>896</v>
      </c>
      <c r="D59" s="174">
        <v>0</v>
      </c>
      <c r="F59"/>
      <c r="G59"/>
      <c r="H59"/>
      <c r="I59"/>
      <c r="J59"/>
      <c r="K59"/>
      <c r="L59"/>
      <c r="M59"/>
      <c r="N59"/>
    </row>
    <row r="60" spans="2:14" s="122" customFormat="1" ht="20.25" customHeight="1">
      <c r="B60" s="173">
        <v>30</v>
      </c>
      <c r="C60" s="175" t="s">
        <v>865</v>
      </c>
      <c r="D60" s="174"/>
      <c r="F60"/>
      <c r="G60"/>
      <c r="H60"/>
      <c r="I60"/>
      <c r="J60"/>
      <c r="K60"/>
      <c r="L60"/>
      <c r="M60"/>
      <c r="N60"/>
    </row>
    <row r="61" spans="2:14" s="122" customFormat="1" ht="20.25" customHeight="1">
      <c r="B61" s="173">
        <v>31</v>
      </c>
      <c r="C61" s="173" t="s">
        <v>869</v>
      </c>
      <c r="D61" s="174">
        <v>4974</v>
      </c>
      <c r="F61"/>
      <c r="G61"/>
      <c r="H61"/>
      <c r="I61"/>
      <c r="J61"/>
      <c r="K61"/>
      <c r="L61"/>
      <c r="M61"/>
      <c r="N61"/>
    </row>
    <row r="62" spans="2:14" s="122" customFormat="1" ht="20.25" customHeight="1">
      <c r="B62" s="173">
        <v>32</v>
      </c>
      <c r="C62" s="173" t="s">
        <v>897</v>
      </c>
      <c r="D62" s="174"/>
      <c r="F62"/>
      <c r="G62"/>
      <c r="H62"/>
      <c r="I62"/>
      <c r="J62"/>
      <c r="K62"/>
      <c r="L62"/>
      <c r="M62"/>
      <c r="N62"/>
    </row>
    <row r="63" spans="2:14" s="122" customFormat="1" ht="20.25" customHeight="1">
      <c r="B63" s="173">
        <v>33</v>
      </c>
      <c r="C63" s="173" t="s">
        <v>898</v>
      </c>
      <c r="D63" s="174">
        <v>149381</v>
      </c>
      <c r="F63"/>
      <c r="G63"/>
      <c r="H63"/>
      <c r="I63"/>
      <c r="J63"/>
      <c r="K63"/>
      <c r="L63"/>
      <c r="M63"/>
      <c r="N63"/>
    </row>
    <row r="64" spans="2:14" s="122" customFormat="1" ht="20.25" customHeight="1">
      <c r="B64" s="173">
        <v>34</v>
      </c>
      <c r="C64" s="173" t="s">
        <v>899</v>
      </c>
      <c r="D64" s="174">
        <v>159821</v>
      </c>
      <c r="F64"/>
      <c r="G64"/>
      <c r="H64"/>
      <c r="I64"/>
      <c r="J64"/>
      <c r="K64"/>
      <c r="L64"/>
      <c r="M64"/>
      <c r="N64"/>
    </row>
    <row r="65" spans="2:14" s="122" customFormat="1" ht="20.25" customHeight="1">
      <c r="B65" s="173">
        <v>35</v>
      </c>
      <c r="C65" s="173" t="s">
        <v>900</v>
      </c>
      <c r="D65" s="174">
        <v>153695</v>
      </c>
      <c r="F65"/>
      <c r="G65"/>
      <c r="H65"/>
      <c r="I65"/>
      <c r="J65"/>
      <c r="K65"/>
      <c r="L65"/>
      <c r="M65"/>
      <c r="N65"/>
    </row>
    <row r="66" spans="2:14" s="122" customFormat="1" ht="20.25" customHeight="1">
      <c r="B66" s="173">
        <v>36</v>
      </c>
      <c r="C66" s="173" t="s">
        <v>901</v>
      </c>
      <c r="D66" s="174">
        <v>594385</v>
      </c>
      <c r="F66"/>
      <c r="G66"/>
      <c r="H66"/>
      <c r="I66"/>
      <c r="J66"/>
      <c r="K66"/>
      <c r="L66"/>
      <c r="M66"/>
      <c r="N66"/>
    </row>
    <row r="67" spans="2:14" s="122" customFormat="1" ht="20.25" customHeight="1" thickBot="1">
      <c r="B67" s="834" t="s">
        <v>902</v>
      </c>
      <c r="C67" s="834"/>
      <c r="D67" s="178">
        <f>+E49+D50+D51+D52+D53+D57+D58+D59+D61+D62+D63+D64+D65+D66+D60</f>
        <v>50352603</v>
      </c>
      <c r="E67" s="187"/>
      <c r="F67"/>
      <c r="G67"/>
      <c r="H67"/>
      <c r="I67"/>
      <c r="J67"/>
      <c r="K67"/>
      <c r="L67"/>
      <c r="M67"/>
      <c r="N67"/>
    </row>
    <row r="68" spans="2:14" s="120" customFormat="1" ht="20.25" customHeight="1">
      <c r="B68" s="828" t="s">
        <v>903</v>
      </c>
      <c r="C68" s="828"/>
      <c r="D68" s="828"/>
      <c r="F68"/>
      <c r="G68"/>
      <c r="H68"/>
      <c r="I68"/>
      <c r="J68"/>
      <c r="K68"/>
      <c r="L68"/>
      <c r="M68"/>
      <c r="N68"/>
    </row>
    <row r="69" spans="2:14" s="122" customFormat="1" ht="20.25" customHeight="1">
      <c r="B69" s="179">
        <v>37</v>
      </c>
      <c r="C69" s="179" t="s">
        <v>781</v>
      </c>
      <c r="D69" s="174">
        <v>1972962</v>
      </c>
      <c r="F69"/>
      <c r="G69"/>
      <c r="H69"/>
      <c r="I69"/>
      <c r="J69"/>
      <c r="K69"/>
      <c r="L69"/>
      <c r="M69"/>
      <c r="N69"/>
    </row>
    <row r="70" spans="2:14" s="122" customFormat="1" ht="20.25" customHeight="1">
      <c r="B70" s="180">
        <v>38</v>
      </c>
      <c r="C70" s="181" t="s">
        <v>783</v>
      </c>
      <c r="D70" s="174">
        <v>0</v>
      </c>
      <c r="F70"/>
      <c r="G70"/>
      <c r="H70"/>
      <c r="I70"/>
      <c r="J70"/>
      <c r="K70"/>
      <c r="L70"/>
      <c r="M70"/>
      <c r="N70"/>
    </row>
    <row r="71" spans="2:14" s="122" customFormat="1" ht="20.25" customHeight="1">
      <c r="B71" s="180">
        <v>39</v>
      </c>
      <c r="C71" s="181" t="s">
        <v>904</v>
      </c>
      <c r="D71" s="174"/>
      <c r="F71"/>
      <c r="G71"/>
      <c r="H71"/>
      <c r="I71"/>
      <c r="J71"/>
      <c r="K71"/>
      <c r="L71"/>
      <c r="M71"/>
      <c r="N71"/>
    </row>
    <row r="72" spans="2:14" s="122" customFormat="1" ht="20.25" customHeight="1">
      <c r="B72" s="180">
        <v>40</v>
      </c>
      <c r="C72" s="180" t="s">
        <v>785</v>
      </c>
      <c r="D72" s="174">
        <v>400000</v>
      </c>
      <c r="F72"/>
      <c r="G72"/>
      <c r="H72"/>
      <c r="I72"/>
      <c r="J72"/>
      <c r="K72"/>
      <c r="L72"/>
      <c r="M72"/>
      <c r="N72"/>
    </row>
    <row r="73" spans="2:14" s="122" customFormat="1" ht="20.25" customHeight="1">
      <c r="B73" s="180">
        <v>41</v>
      </c>
      <c r="C73" s="180" t="s">
        <v>905</v>
      </c>
      <c r="D73" s="182"/>
      <c r="F73"/>
      <c r="G73"/>
      <c r="H73"/>
      <c r="I73"/>
      <c r="J73"/>
      <c r="K73"/>
      <c r="L73"/>
      <c r="M73"/>
      <c r="N73"/>
    </row>
    <row r="74" spans="2:14" s="122" customFormat="1" ht="20.25" customHeight="1">
      <c r="B74" s="180">
        <v>42</v>
      </c>
      <c r="C74" s="180" t="s">
        <v>782</v>
      </c>
      <c r="D74" s="174">
        <v>-2640</v>
      </c>
      <c r="F74"/>
      <c r="G74"/>
      <c r="H74"/>
      <c r="I74"/>
      <c r="J74"/>
      <c r="K74"/>
      <c r="L74"/>
      <c r="M74"/>
      <c r="N74"/>
    </row>
    <row r="75" spans="2:14" s="122" customFormat="1" ht="20.25" customHeight="1">
      <c r="B75" s="180">
        <v>43</v>
      </c>
      <c r="C75" s="180" t="s">
        <v>786</v>
      </c>
      <c r="D75" s="182">
        <v>1214472</v>
      </c>
      <c r="F75"/>
      <c r="G75"/>
      <c r="H75"/>
      <c r="I75"/>
      <c r="J75"/>
      <c r="K75"/>
      <c r="L75"/>
      <c r="M75"/>
      <c r="N75"/>
    </row>
    <row r="76" spans="2:14" s="122" customFormat="1" ht="20.25" customHeight="1">
      <c r="B76" s="180">
        <v>44</v>
      </c>
      <c r="C76" s="180" t="s">
        <v>906</v>
      </c>
      <c r="D76" s="182">
        <v>333669</v>
      </c>
      <c r="F76"/>
      <c r="G76"/>
      <c r="H76"/>
      <c r="I76"/>
      <c r="J76"/>
      <c r="K76"/>
      <c r="L76"/>
      <c r="M76"/>
      <c r="N76"/>
    </row>
    <row r="77" spans="2:14" s="122" customFormat="1" ht="20.25" customHeight="1">
      <c r="B77" s="829" t="s">
        <v>907</v>
      </c>
      <c r="C77" s="829"/>
      <c r="D77" s="183">
        <f>+SUM(D69:D76)</f>
        <v>3918463</v>
      </c>
      <c r="E77" s="187"/>
      <c r="F77"/>
      <c r="G77"/>
      <c r="H77"/>
      <c r="I77"/>
      <c r="J77"/>
      <c r="K77"/>
      <c r="L77"/>
      <c r="M77"/>
      <c r="N77"/>
    </row>
    <row r="78" spans="2:14" s="122" customFormat="1" ht="20.25" customHeight="1">
      <c r="B78" s="180">
        <v>45</v>
      </c>
      <c r="C78" s="180" t="s">
        <v>908</v>
      </c>
      <c r="D78" s="182">
        <v>1302</v>
      </c>
      <c r="F78"/>
      <c r="G78"/>
      <c r="H78"/>
      <c r="I78"/>
      <c r="J78"/>
      <c r="K78"/>
      <c r="L78"/>
      <c r="M78"/>
      <c r="N78"/>
    </row>
    <row r="79" spans="2:14" s="122" customFormat="1" ht="20.25" customHeight="1">
      <c r="B79" s="830" t="s">
        <v>909</v>
      </c>
      <c r="C79" s="830"/>
      <c r="D79" s="184">
        <f>+D77+D78</f>
        <v>3919765</v>
      </c>
      <c r="F79"/>
      <c r="G79"/>
      <c r="H79"/>
      <c r="I79"/>
      <c r="J79"/>
      <c r="K79"/>
      <c r="L79"/>
      <c r="M79"/>
      <c r="N79"/>
    </row>
    <row r="80" spans="2:14" s="123" customFormat="1" ht="20.25" customHeight="1" thickBot="1">
      <c r="B80" s="831" t="s">
        <v>910</v>
      </c>
      <c r="C80" s="831"/>
      <c r="D80" s="185">
        <f>+D79+D67</f>
        <v>54272368</v>
      </c>
      <c r="F80"/>
      <c r="G80"/>
      <c r="H80"/>
      <c r="I80"/>
      <c r="J80"/>
      <c r="K80"/>
      <c r="L80"/>
      <c r="M80"/>
      <c r="N80"/>
    </row>
    <row r="81" spans="2:4">
      <c r="B81" s="124"/>
      <c r="C81" s="124"/>
      <c r="D81" s="124"/>
    </row>
    <row r="82" spans="2:4">
      <c r="B82" s="124"/>
      <c r="C82" s="124"/>
      <c r="D82" s="124"/>
    </row>
    <row r="83" spans="2:4">
      <c r="B83" s="124"/>
      <c r="C83" s="124"/>
      <c r="D83" s="188"/>
    </row>
    <row r="84" spans="2:4">
      <c r="B84" s="124"/>
      <c r="C84" s="124"/>
      <c r="D84" s="124"/>
    </row>
    <row r="85" spans="2:4">
      <c r="B85" s="124"/>
      <c r="C85" s="124"/>
      <c r="D85" s="124"/>
    </row>
  </sheetData>
  <mergeCells count="9">
    <mergeCell ref="B68:D68"/>
    <mergeCell ref="B77:C77"/>
    <mergeCell ref="B79:C79"/>
    <mergeCell ref="B80:C80"/>
    <mergeCell ref="B2:D2"/>
    <mergeCell ref="B6:D6"/>
    <mergeCell ref="B47:C47"/>
    <mergeCell ref="B48:D48"/>
    <mergeCell ref="B67:C67"/>
  </mergeCells>
  <pageMargins left="0.7" right="0.7" top="0.75" bottom="0.75" header="0.3" footer="0.3"/>
  <pageSetup paperSize="9" scale="30" orientation="landscape" r:id="rId1"/>
  <headerFooter>
    <oddHeader>&amp;CPT
Anexo VII&amp;L&amp;"Calibri"&amp;10&amp;K000000Confidential&amp;1#</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80"/>
  <sheetViews>
    <sheetView showGridLines="0" zoomScaleNormal="100" zoomScalePageLayoutView="60" workbookViewId="0"/>
  </sheetViews>
  <sheetFormatPr defaultColWidth="9.140625" defaultRowHeight="43.5" customHeight="1"/>
  <cols>
    <col min="1" max="1" width="4.7109375" style="8" customWidth="1"/>
    <col min="2" max="2" width="8.5703125" style="43" customWidth="1"/>
    <col min="3" max="3" width="91.7109375" style="8" customWidth="1"/>
    <col min="4" max="4" width="21.28515625" style="8" customWidth="1"/>
    <col min="5" max="5" width="22" style="8" customWidth="1"/>
    <col min="6" max="16384" width="9.140625" style="8"/>
  </cols>
  <sheetData>
    <row r="1" spans="1:5" ht="24.75" customHeight="1">
      <c r="A1" s="41"/>
      <c r="B1" s="138" t="s">
        <v>995</v>
      </c>
    </row>
    <row r="2" spans="1:5" ht="16.149999999999999" customHeight="1">
      <c r="B2" s="57" t="s">
        <v>815</v>
      </c>
      <c r="C2" s="57"/>
      <c r="D2" s="57"/>
      <c r="E2" s="57"/>
    </row>
    <row r="3" spans="1:5" s="13" customFormat="1" ht="25.15" customHeight="1">
      <c r="B3" s="651"/>
      <c r="C3" s="650"/>
      <c r="D3" s="848" t="s">
        <v>259</v>
      </c>
      <c r="E3" s="848"/>
    </row>
    <row r="4" spans="1:5" s="13" customFormat="1" ht="25.15" customHeight="1">
      <c r="B4" s="905"/>
      <c r="C4" s="905"/>
      <c r="D4" s="354" t="s">
        <v>4</v>
      </c>
      <c r="E4" s="354" t="s">
        <v>5</v>
      </c>
    </row>
    <row r="5" spans="1:5" s="13" customFormat="1" ht="25.15" customHeight="1">
      <c r="B5" s="905"/>
      <c r="C5" s="905"/>
      <c r="D5" s="473">
        <v>45107</v>
      </c>
      <c r="E5" s="473">
        <v>44926</v>
      </c>
    </row>
    <row r="6" spans="1:5" s="34" customFormat="1" ht="25.15" customHeight="1" thickBot="1">
      <c r="B6" s="904" t="s">
        <v>260</v>
      </c>
      <c r="C6" s="904"/>
      <c r="D6" s="904"/>
      <c r="E6" s="904"/>
    </row>
    <row r="7" spans="1:5" s="34" customFormat="1" ht="25.15" customHeight="1">
      <c r="B7" s="437">
        <v>1</v>
      </c>
      <c r="C7" s="422" t="s">
        <v>261</v>
      </c>
      <c r="D7" s="491">
        <v>53269220.206129603</v>
      </c>
      <c r="E7" s="488">
        <v>54610343.347465798</v>
      </c>
    </row>
    <row r="8" spans="1:5" s="34" customFormat="1" ht="25.15" customHeight="1">
      <c r="B8" s="481">
        <v>2</v>
      </c>
      <c r="C8" s="429" t="s">
        <v>262</v>
      </c>
      <c r="D8" s="492">
        <v>0</v>
      </c>
      <c r="E8" s="493">
        <v>0</v>
      </c>
    </row>
    <row r="9" spans="1:5" s="34" customFormat="1" ht="25.15" customHeight="1">
      <c r="B9" s="481">
        <v>3</v>
      </c>
      <c r="C9" s="429" t="s">
        <v>263</v>
      </c>
      <c r="D9" s="492">
        <v>0</v>
      </c>
      <c r="E9" s="493">
        <v>0</v>
      </c>
    </row>
    <row r="10" spans="1:5" s="34" customFormat="1" ht="25.15" customHeight="1">
      <c r="B10" s="481">
        <v>4</v>
      </c>
      <c r="C10" s="429" t="s">
        <v>264</v>
      </c>
      <c r="D10" s="492">
        <v>0</v>
      </c>
      <c r="E10" s="493">
        <v>0</v>
      </c>
    </row>
    <row r="11" spans="1:5" s="34" customFormat="1" ht="25.15" customHeight="1">
      <c r="B11" s="481">
        <v>5</v>
      </c>
      <c r="C11" s="505" t="s">
        <v>265</v>
      </c>
      <c r="D11" s="492">
        <v>0</v>
      </c>
      <c r="E11" s="493">
        <v>0</v>
      </c>
    </row>
    <row r="12" spans="1:5" s="34" customFormat="1" ht="25.15" customHeight="1">
      <c r="B12" s="428">
        <v>6</v>
      </c>
      <c r="C12" s="429" t="s">
        <v>266</v>
      </c>
      <c r="D12" s="492">
        <v>-223786.51276499999</v>
      </c>
      <c r="E12" s="493">
        <v>20970.679968799999</v>
      </c>
    </row>
    <row r="13" spans="1:5" s="34" customFormat="1" ht="25.15" customHeight="1">
      <c r="B13" s="506">
        <v>7</v>
      </c>
      <c r="C13" s="507" t="s">
        <v>267</v>
      </c>
      <c r="D13" s="490">
        <f>+SUM(D7:D12)</f>
        <v>53045433.693364605</v>
      </c>
      <c r="E13" s="490">
        <f>+SUM(E7:E12)</f>
        <v>54631314.027434595</v>
      </c>
    </row>
    <row r="14" spans="1:5" s="34" customFormat="1" ht="25.15" customHeight="1" thickBot="1">
      <c r="B14" s="906" t="s">
        <v>268</v>
      </c>
      <c r="C14" s="906"/>
      <c r="D14" s="906"/>
      <c r="E14" s="906"/>
    </row>
    <row r="15" spans="1:5" s="34" customFormat="1" ht="25.15" customHeight="1">
      <c r="B15" s="421">
        <v>8</v>
      </c>
      <c r="C15" s="422" t="s">
        <v>269</v>
      </c>
      <c r="D15" s="487">
        <v>785890.89241364901</v>
      </c>
      <c r="E15" s="488">
        <v>831462.33357042121</v>
      </c>
    </row>
    <row r="16" spans="1:5" s="34" customFormat="1" ht="25.15" customHeight="1">
      <c r="B16" s="481" t="s">
        <v>270</v>
      </c>
      <c r="C16" s="494" t="s">
        <v>271</v>
      </c>
      <c r="D16" s="492">
        <v>0</v>
      </c>
      <c r="E16" s="493">
        <v>0</v>
      </c>
    </row>
    <row r="17" spans="2:5" s="34" customFormat="1" ht="25.15" customHeight="1">
      <c r="B17" s="481">
        <v>9</v>
      </c>
      <c r="C17" s="429" t="s">
        <v>272</v>
      </c>
      <c r="D17" s="495">
        <v>390523.11880534899</v>
      </c>
      <c r="E17" s="493">
        <v>401049.61041116499</v>
      </c>
    </row>
    <row r="18" spans="2:5" s="34" customFormat="1" ht="25.15" customHeight="1">
      <c r="B18" s="481" t="s">
        <v>215</v>
      </c>
      <c r="C18" s="502" t="s">
        <v>273</v>
      </c>
      <c r="D18" s="492">
        <v>0</v>
      </c>
      <c r="E18" s="493">
        <v>0</v>
      </c>
    </row>
    <row r="19" spans="2:5" s="34" customFormat="1" ht="25.15" customHeight="1">
      <c r="B19" s="481" t="s">
        <v>216</v>
      </c>
      <c r="C19" s="502" t="s">
        <v>274</v>
      </c>
      <c r="D19" s="492">
        <v>0</v>
      </c>
      <c r="E19" s="493">
        <v>0</v>
      </c>
    </row>
    <row r="20" spans="2:5" s="34" customFormat="1" ht="25.15" customHeight="1">
      <c r="B20" s="481">
        <v>10</v>
      </c>
      <c r="C20" s="503" t="s">
        <v>275</v>
      </c>
      <c r="D20" s="495">
        <v>-694146.08880000003</v>
      </c>
      <c r="E20" s="493">
        <v>-465130.37953762605</v>
      </c>
    </row>
    <row r="21" spans="2:5" s="34" customFormat="1" ht="25.15" customHeight="1">
      <c r="B21" s="481" t="s">
        <v>276</v>
      </c>
      <c r="C21" s="503" t="s">
        <v>933</v>
      </c>
      <c r="D21" s="492">
        <v>0</v>
      </c>
      <c r="E21" s="493">
        <v>0</v>
      </c>
    </row>
    <row r="22" spans="2:5" s="34" customFormat="1" ht="25.15" customHeight="1">
      <c r="B22" s="481" t="s">
        <v>277</v>
      </c>
      <c r="C22" s="503" t="s">
        <v>753</v>
      </c>
      <c r="D22" s="495">
        <v>0</v>
      </c>
      <c r="E22" s="493">
        <v>0</v>
      </c>
    </row>
    <row r="23" spans="2:5" s="34" customFormat="1" ht="25.15" customHeight="1">
      <c r="B23" s="481">
        <v>11</v>
      </c>
      <c r="C23" s="429" t="s">
        <v>278</v>
      </c>
      <c r="D23" s="492">
        <v>0</v>
      </c>
      <c r="E23" s="493">
        <v>0</v>
      </c>
    </row>
    <row r="24" spans="2:5" s="34" customFormat="1" ht="25.15" customHeight="1">
      <c r="B24" s="481">
        <v>12</v>
      </c>
      <c r="C24" s="429" t="s">
        <v>279</v>
      </c>
      <c r="D24" s="492">
        <v>0</v>
      </c>
      <c r="E24" s="493">
        <v>0</v>
      </c>
    </row>
    <row r="25" spans="2:5" s="34" customFormat="1" ht="25.15" customHeight="1">
      <c r="B25" s="500">
        <v>13</v>
      </c>
      <c r="C25" s="489" t="s">
        <v>280</v>
      </c>
      <c r="D25" s="501">
        <f>+SUM(D15:D24)</f>
        <v>482267.92241899809</v>
      </c>
      <c r="E25" s="504">
        <f>+SUM(E15:E24)</f>
        <v>767381.5644439602</v>
      </c>
    </row>
    <row r="26" spans="2:5" s="34" customFormat="1" ht="25.15" customHeight="1" thickBot="1">
      <c r="B26" s="904" t="s">
        <v>281</v>
      </c>
      <c r="C26" s="904"/>
      <c r="D26" s="904"/>
      <c r="E26" s="904"/>
    </row>
    <row r="27" spans="2:5" s="34" customFormat="1" ht="25.15" customHeight="1">
      <c r="B27" s="437">
        <v>14</v>
      </c>
      <c r="C27" s="422" t="s">
        <v>282</v>
      </c>
      <c r="D27" s="487">
        <v>0</v>
      </c>
      <c r="E27" s="488">
        <v>0</v>
      </c>
    </row>
    <row r="28" spans="2:5" s="34" customFormat="1" ht="25.15" customHeight="1">
      <c r="B28" s="428">
        <v>15</v>
      </c>
      <c r="C28" s="429" t="s">
        <v>283</v>
      </c>
      <c r="D28" s="492">
        <v>0</v>
      </c>
      <c r="E28" s="493">
        <v>0</v>
      </c>
    </row>
    <row r="29" spans="2:5" s="34" customFormat="1" ht="25.15" customHeight="1">
      <c r="B29" s="428">
        <v>16</v>
      </c>
      <c r="C29" s="429" t="s">
        <v>284</v>
      </c>
      <c r="D29" s="492">
        <v>0</v>
      </c>
      <c r="E29" s="493">
        <v>0</v>
      </c>
    </row>
    <row r="30" spans="2:5" s="34" customFormat="1" ht="25.15" customHeight="1">
      <c r="B30" s="481" t="s">
        <v>285</v>
      </c>
      <c r="C30" s="429" t="s">
        <v>286</v>
      </c>
      <c r="D30" s="492">
        <v>0</v>
      </c>
      <c r="E30" s="493">
        <v>0</v>
      </c>
    </row>
    <row r="31" spans="2:5" s="34" customFormat="1" ht="25.15" customHeight="1">
      <c r="B31" s="481">
        <v>17</v>
      </c>
      <c r="C31" s="429" t="s">
        <v>287</v>
      </c>
      <c r="D31" s="492">
        <v>0</v>
      </c>
      <c r="E31" s="493">
        <v>0</v>
      </c>
    </row>
    <row r="32" spans="2:5" s="34" customFormat="1" ht="25.15" customHeight="1">
      <c r="B32" s="481" t="s">
        <v>288</v>
      </c>
      <c r="C32" s="429" t="s">
        <v>289</v>
      </c>
      <c r="D32" s="492">
        <v>0</v>
      </c>
      <c r="E32" s="493">
        <v>0</v>
      </c>
    </row>
    <row r="33" spans="2:5" s="34" customFormat="1" ht="25.15" customHeight="1">
      <c r="B33" s="500">
        <v>18</v>
      </c>
      <c r="C33" s="489" t="s">
        <v>290</v>
      </c>
      <c r="D33" s="490">
        <f>SUM(D27:D32)</f>
        <v>0</v>
      </c>
      <c r="E33" s="490">
        <f>SUM(E27:E32)</f>
        <v>0</v>
      </c>
    </row>
    <row r="34" spans="2:5" s="34" customFormat="1" ht="25.15" customHeight="1" thickBot="1">
      <c r="B34" s="904" t="s">
        <v>291</v>
      </c>
      <c r="C34" s="904"/>
      <c r="D34" s="904"/>
      <c r="E34" s="904"/>
    </row>
    <row r="35" spans="2:5" s="34" customFormat="1" ht="25.15" customHeight="1">
      <c r="B35" s="437">
        <v>19</v>
      </c>
      <c r="C35" s="422" t="s">
        <v>292</v>
      </c>
      <c r="D35" s="487">
        <v>9299659.8336008899</v>
      </c>
      <c r="E35" s="488">
        <v>9778462.0804455895</v>
      </c>
    </row>
    <row r="36" spans="2:5" s="34" customFormat="1" ht="25.15" customHeight="1">
      <c r="B36" s="428">
        <v>20</v>
      </c>
      <c r="C36" s="429" t="s">
        <v>293</v>
      </c>
      <c r="D36" s="495">
        <f>+D38-D35-D37</f>
        <v>-7515497.6307252208</v>
      </c>
      <c r="E36" s="495">
        <v>-8051473.2929914109</v>
      </c>
    </row>
    <row r="37" spans="2:5" s="34" customFormat="1" ht="25.15" customHeight="1">
      <c r="B37" s="428">
        <v>21</v>
      </c>
      <c r="C37" s="429" t="s">
        <v>754</v>
      </c>
      <c r="D37" s="493">
        <v>0</v>
      </c>
      <c r="E37" s="493">
        <v>0</v>
      </c>
    </row>
    <row r="38" spans="2:5" s="34" customFormat="1" ht="25.15" customHeight="1">
      <c r="B38" s="500">
        <v>22</v>
      </c>
      <c r="C38" s="489" t="s">
        <v>294</v>
      </c>
      <c r="D38" s="501">
        <v>1784162.2028756691</v>
      </c>
      <c r="E38" s="501">
        <v>1726988.787454179</v>
      </c>
    </row>
    <row r="39" spans="2:5" s="34" customFormat="1" ht="25.15" customHeight="1" thickBot="1">
      <c r="B39" s="904" t="s">
        <v>295</v>
      </c>
      <c r="C39" s="904"/>
      <c r="D39" s="904"/>
      <c r="E39" s="904"/>
    </row>
    <row r="40" spans="2:5" s="34" customFormat="1" ht="25.15" customHeight="1">
      <c r="B40" s="421" t="s">
        <v>296</v>
      </c>
      <c r="C40" s="422" t="s">
        <v>297</v>
      </c>
      <c r="D40" s="491">
        <v>0</v>
      </c>
      <c r="E40" s="488">
        <v>0</v>
      </c>
    </row>
    <row r="41" spans="2:5" s="34" customFormat="1" ht="25.15" customHeight="1">
      <c r="B41" s="481" t="s">
        <v>298</v>
      </c>
      <c r="C41" s="429" t="s">
        <v>299</v>
      </c>
      <c r="D41" s="492">
        <v>0</v>
      </c>
      <c r="E41" s="493">
        <v>0</v>
      </c>
    </row>
    <row r="42" spans="2:5" s="34" customFormat="1" ht="25.15" customHeight="1">
      <c r="B42" s="428" t="s">
        <v>300</v>
      </c>
      <c r="C42" s="494" t="s">
        <v>301</v>
      </c>
      <c r="D42" s="492">
        <v>0</v>
      </c>
      <c r="E42" s="493">
        <v>0</v>
      </c>
    </row>
    <row r="43" spans="2:5" s="34" customFormat="1" ht="25.15" customHeight="1">
      <c r="B43" s="428" t="s">
        <v>302</v>
      </c>
      <c r="C43" s="494" t="s">
        <v>303</v>
      </c>
      <c r="D43" s="495">
        <v>0</v>
      </c>
      <c r="E43" s="493">
        <v>0</v>
      </c>
    </row>
    <row r="44" spans="2:5" s="34" customFormat="1" ht="25.15" customHeight="1">
      <c r="B44" s="428" t="s">
        <v>304</v>
      </c>
      <c r="C44" s="496" t="s">
        <v>934</v>
      </c>
      <c r="D44" s="495">
        <v>0</v>
      </c>
      <c r="E44" s="493">
        <v>0</v>
      </c>
    </row>
    <row r="45" spans="2:5" s="34" customFormat="1" ht="25.15" customHeight="1">
      <c r="B45" s="428" t="s">
        <v>305</v>
      </c>
      <c r="C45" s="494" t="s">
        <v>306</v>
      </c>
      <c r="D45" s="492">
        <v>0</v>
      </c>
      <c r="E45" s="493">
        <v>0</v>
      </c>
    </row>
    <row r="46" spans="2:5" s="34" customFormat="1" ht="25.15" customHeight="1">
      <c r="B46" s="428" t="s">
        <v>307</v>
      </c>
      <c r="C46" s="494" t="s">
        <v>308</v>
      </c>
      <c r="D46" s="492">
        <v>0</v>
      </c>
      <c r="E46" s="493">
        <v>0</v>
      </c>
    </row>
    <row r="47" spans="2:5" s="34" customFormat="1" ht="25.15" customHeight="1">
      <c r="B47" s="428" t="s">
        <v>309</v>
      </c>
      <c r="C47" s="494" t="s">
        <v>310</v>
      </c>
      <c r="D47" s="492">
        <v>0</v>
      </c>
      <c r="E47" s="493">
        <v>0</v>
      </c>
    </row>
    <row r="48" spans="2:5" s="34" customFormat="1" ht="25.15" customHeight="1">
      <c r="B48" s="428" t="s">
        <v>311</v>
      </c>
      <c r="C48" s="494" t="s">
        <v>312</v>
      </c>
      <c r="D48" s="492">
        <v>0</v>
      </c>
      <c r="E48" s="493">
        <v>0</v>
      </c>
    </row>
    <row r="49" spans="2:5" s="34" customFormat="1" ht="25.15" customHeight="1">
      <c r="B49" s="428" t="s">
        <v>313</v>
      </c>
      <c r="C49" s="494" t="s">
        <v>314</v>
      </c>
      <c r="D49" s="492">
        <v>0</v>
      </c>
      <c r="E49" s="493">
        <v>0</v>
      </c>
    </row>
    <row r="50" spans="2:5" s="34" customFormat="1" ht="25.15" customHeight="1">
      <c r="B50" s="497" t="s">
        <v>315</v>
      </c>
      <c r="C50" s="498" t="s">
        <v>316</v>
      </c>
      <c r="D50" s="490">
        <f>+SUM(D40:D49)</f>
        <v>0</v>
      </c>
      <c r="E50" s="499">
        <v>0</v>
      </c>
    </row>
    <row r="51" spans="2:5" s="34" customFormat="1" ht="25.15" customHeight="1" thickBot="1">
      <c r="B51" s="904" t="s">
        <v>317</v>
      </c>
      <c r="C51" s="904"/>
      <c r="D51" s="904"/>
      <c r="E51" s="904"/>
    </row>
    <row r="52" spans="2:5" s="34" customFormat="1" ht="25.15" customHeight="1">
      <c r="B52" s="419">
        <v>23</v>
      </c>
      <c r="C52" s="486" t="s">
        <v>188</v>
      </c>
      <c r="D52" s="487">
        <v>3268228.5441950001</v>
      </c>
      <c r="E52" s="488">
        <v>3107748.0631788</v>
      </c>
    </row>
    <row r="53" spans="2:5" s="34" customFormat="1" ht="25.15" customHeight="1">
      <c r="B53" s="474">
        <v>24</v>
      </c>
      <c r="C53" s="489" t="s">
        <v>73</v>
      </c>
      <c r="D53" s="490">
        <f>+D13+D25+D33+D38+D50</f>
        <v>55311863.818659268</v>
      </c>
      <c r="E53" s="490">
        <v>57125684.379332736</v>
      </c>
    </row>
    <row r="54" spans="2:5" s="34" customFormat="1" ht="25.15" customHeight="1" thickBot="1">
      <c r="B54" s="904" t="s">
        <v>72</v>
      </c>
      <c r="C54" s="904"/>
      <c r="D54" s="904"/>
      <c r="E54" s="904"/>
    </row>
    <row r="55" spans="2:5" s="34" customFormat="1" ht="25.15" customHeight="1">
      <c r="B55" s="437">
        <v>25</v>
      </c>
      <c r="C55" s="480" t="s">
        <v>74</v>
      </c>
      <c r="D55" s="728">
        <f>+D52/D53</f>
        <v>5.9087297345646023E-2</v>
      </c>
      <c r="E55" s="728">
        <f>+E52/E53</f>
        <v>5.4401940159567515E-2</v>
      </c>
    </row>
    <row r="56" spans="2:5" s="34" customFormat="1" ht="25.15" customHeight="1">
      <c r="B56" s="481" t="s">
        <v>318</v>
      </c>
      <c r="C56" s="429" t="s">
        <v>319</v>
      </c>
      <c r="D56" s="729">
        <f>+D52/(D53-D42-D43)</f>
        <v>5.9087297345646023E-2</v>
      </c>
      <c r="E56" s="729">
        <f>+E52/(E53-E42-E43)</f>
        <v>5.4401940159567515E-2</v>
      </c>
    </row>
    <row r="57" spans="2:5" s="34" customFormat="1" ht="25.15" customHeight="1">
      <c r="B57" s="481" t="s">
        <v>320</v>
      </c>
      <c r="C57" s="429" t="s">
        <v>755</v>
      </c>
      <c r="D57" s="729">
        <v>5.9087297345646023E-2</v>
      </c>
      <c r="E57" s="729">
        <v>5.4401940159567515E-2</v>
      </c>
    </row>
    <row r="58" spans="2:5" s="34" customFormat="1" ht="25.15" customHeight="1">
      <c r="B58" s="481">
        <v>26</v>
      </c>
      <c r="C58" s="429" t="s">
        <v>321</v>
      </c>
      <c r="D58" s="729">
        <v>0.03</v>
      </c>
      <c r="E58" s="729">
        <v>0.03</v>
      </c>
    </row>
    <row r="59" spans="2:5" s="34" customFormat="1" ht="25.15" customHeight="1">
      <c r="B59" s="481" t="s">
        <v>322</v>
      </c>
      <c r="C59" s="429" t="s">
        <v>76</v>
      </c>
      <c r="D59" s="482">
        <v>0</v>
      </c>
      <c r="E59" s="730">
        <v>0</v>
      </c>
    </row>
    <row r="60" spans="2:5" s="34" customFormat="1" ht="25.15" customHeight="1">
      <c r="B60" s="481" t="s">
        <v>323</v>
      </c>
      <c r="C60" s="429" t="s">
        <v>324</v>
      </c>
      <c r="D60" s="483">
        <v>0</v>
      </c>
      <c r="E60" s="730">
        <v>0</v>
      </c>
    </row>
    <row r="61" spans="2:5" s="34" customFormat="1" ht="25.15" customHeight="1">
      <c r="B61" s="481">
        <v>27</v>
      </c>
      <c r="C61" s="429" t="s">
        <v>80</v>
      </c>
      <c r="D61" s="483">
        <v>0</v>
      </c>
      <c r="E61" s="730">
        <v>0</v>
      </c>
    </row>
    <row r="62" spans="2:5" s="34" customFormat="1" ht="25.15" customHeight="1">
      <c r="B62" s="484" t="s">
        <v>325</v>
      </c>
      <c r="C62" s="485" t="s">
        <v>82</v>
      </c>
      <c r="D62" s="731">
        <f>+D58+D59+D60</f>
        <v>0.03</v>
      </c>
      <c r="E62" s="732">
        <f>+E58+E59+E60</f>
        <v>0.03</v>
      </c>
    </row>
    <row r="63" spans="2:5" s="34" customFormat="1" ht="25.15" customHeight="1" thickBot="1">
      <c r="B63" s="904" t="s">
        <v>326</v>
      </c>
      <c r="C63" s="904"/>
      <c r="D63" s="904"/>
      <c r="E63" s="904"/>
    </row>
    <row r="64" spans="2:5" s="34" customFormat="1" ht="25.15" customHeight="1">
      <c r="B64" s="470" t="s">
        <v>756</v>
      </c>
      <c r="C64" s="471" t="s">
        <v>327</v>
      </c>
      <c r="D64" s="472" t="s">
        <v>848</v>
      </c>
      <c r="E64" s="472" t="s">
        <v>848</v>
      </c>
    </row>
    <row r="65" spans="2:5" s="34" customFormat="1" ht="25.15" customHeight="1" thickBot="1">
      <c r="B65" s="904" t="s">
        <v>328</v>
      </c>
      <c r="C65" s="904"/>
      <c r="D65" s="904"/>
      <c r="E65" s="904"/>
    </row>
    <row r="66" spans="2:5" s="34" customFormat="1" ht="35.25" customHeight="1">
      <c r="B66" s="475">
        <v>28</v>
      </c>
      <c r="C66" s="476" t="s">
        <v>935</v>
      </c>
      <c r="D66" s="477">
        <v>0</v>
      </c>
      <c r="E66" s="477">
        <v>0</v>
      </c>
    </row>
    <row r="67" spans="2:5" s="34" customFormat="1" ht="35.25" customHeight="1">
      <c r="B67" s="467">
        <v>29</v>
      </c>
      <c r="C67" s="418" t="s">
        <v>329</v>
      </c>
      <c r="D67" s="469">
        <v>0</v>
      </c>
      <c r="E67" s="468">
        <v>0</v>
      </c>
    </row>
    <row r="68" spans="2:5" s="34" customFormat="1" ht="38.25" customHeight="1">
      <c r="B68" s="467">
        <v>30</v>
      </c>
      <c r="C68" s="418" t="s">
        <v>757</v>
      </c>
      <c r="D68" s="469">
        <f>+D53-D67+D66</f>
        <v>55311863.818659268</v>
      </c>
      <c r="E68" s="468">
        <f>+E53-E67+E66</f>
        <v>57125684.379332736</v>
      </c>
    </row>
    <row r="69" spans="2:5" s="34" customFormat="1" ht="38.25" customHeight="1">
      <c r="B69" s="467" t="s">
        <v>330</v>
      </c>
      <c r="C69" s="418" t="s">
        <v>758</v>
      </c>
      <c r="D69" s="469">
        <v>55311863.818659268</v>
      </c>
      <c r="E69" s="468">
        <v>57125684.379332736</v>
      </c>
    </row>
    <row r="70" spans="2:5" s="34" customFormat="1" ht="38.25" customHeight="1">
      <c r="B70" s="467">
        <v>31</v>
      </c>
      <c r="C70" s="418" t="s">
        <v>331</v>
      </c>
      <c r="D70" s="733">
        <f>+D52/D68</f>
        <v>5.9087297345646023E-2</v>
      </c>
      <c r="E70" s="734">
        <f>+E52/E68</f>
        <v>5.4401940159567515E-2</v>
      </c>
    </row>
    <row r="71" spans="2:5" s="34" customFormat="1" ht="38.25" customHeight="1" thickBot="1">
      <c r="B71" s="478" t="s">
        <v>332</v>
      </c>
      <c r="C71" s="479" t="s">
        <v>333</v>
      </c>
      <c r="D71" s="735">
        <f>+D52/D69</f>
        <v>5.9087297345646023E-2</v>
      </c>
      <c r="E71" s="736">
        <f>+E52/E69</f>
        <v>5.4401940159567515E-2</v>
      </c>
    </row>
    <row r="72" spans="2:5" s="30" customFormat="1" ht="43.5" customHeight="1">
      <c r="B72" s="66"/>
      <c r="C72" s="79"/>
      <c r="D72" s="79"/>
      <c r="E72" s="79"/>
    </row>
    <row r="73" spans="2:5" s="30" customFormat="1" ht="43.5" customHeight="1">
      <c r="B73" s="66"/>
      <c r="C73" s="79"/>
      <c r="D73" s="79"/>
      <c r="E73" s="79"/>
    </row>
    <row r="74" spans="2:5" ht="43.5" customHeight="1">
      <c r="B74" s="737"/>
      <c r="C74" s="57"/>
      <c r="D74" s="57"/>
      <c r="E74" s="57"/>
    </row>
    <row r="75" spans="2:5" ht="43.5" customHeight="1">
      <c r="B75" s="737"/>
      <c r="C75" s="57"/>
      <c r="D75" s="57"/>
      <c r="E75" s="57"/>
    </row>
    <row r="76" spans="2:5" ht="43.5" customHeight="1">
      <c r="B76" s="737"/>
      <c r="C76" s="57"/>
      <c r="D76" s="57"/>
      <c r="E76" s="57"/>
    </row>
    <row r="77" spans="2:5" ht="43.5" customHeight="1">
      <c r="B77" s="737"/>
      <c r="C77" s="57"/>
      <c r="D77" s="57"/>
      <c r="E77" s="57"/>
    </row>
    <row r="78" spans="2:5" ht="43.5" customHeight="1">
      <c r="B78" s="737"/>
      <c r="C78" s="57"/>
      <c r="D78" s="57"/>
      <c r="E78" s="57"/>
    </row>
    <row r="79" spans="2:5" ht="43.5" customHeight="1">
      <c r="B79" s="737"/>
      <c r="C79" s="57"/>
      <c r="D79" s="57"/>
      <c r="E79" s="57"/>
    </row>
    <row r="80" spans="2:5" ht="43.5" customHeight="1">
      <c r="B80" s="737"/>
      <c r="C80" s="57"/>
      <c r="D80" s="57"/>
      <c r="E80" s="57"/>
    </row>
  </sheetData>
  <mergeCells count="11">
    <mergeCell ref="B39:E39"/>
    <mergeCell ref="B51:E51"/>
    <mergeCell ref="B54:E54"/>
    <mergeCell ref="B63:E63"/>
    <mergeCell ref="B65:E65"/>
    <mergeCell ref="B34:E34"/>
    <mergeCell ref="D3:E3"/>
    <mergeCell ref="B4:C5"/>
    <mergeCell ref="B6:E6"/>
    <mergeCell ref="B14:E14"/>
    <mergeCell ref="B26:E26"/>
  </mergeCells>
  <pageMargins left="0.70866141732283472" right="0.70866141732283472" top="0.74803149606299213" bottom="0.74803149606299213" header="0.31496062992125984" footer="0.31496062992125984"/>
  <pageSetup paperSize="9" scale="57" fitToHeight="0" orientation="landscape" verticalDpi="1200" r:id="rId1"/>
  <headerFooter>
    <oddHeader>&amp;CPT 
Anexo XI&amp;L&amp;"Calibri"&amp;10&amp;K000000Confidential&amp;1#</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19"/>
  <sheetViews>
    <sheetView showGridLines="0" zoomScaleNormal="100" zoomScalePageLayoutView="70" workbookViewId="0"/>
  </sheetViews>
  <sheetFormatPr defaultColWidth="9.140625" defaultRowHeight="14.25"/>
  <cols>
    <col min="1" max="1" width="4.7109375" style="8" customWidth="1"/>
    <col min="2" max="2" width="9.140625" style="8"/>
    <col min="3" max="3" width="74.7109375" style="8" customWidth="1"/>
    <col min="4" max="4" width="28.5703125" style="8" customWidth="1"/>
    <col min="5" max="5" width="9.140625" style="8"/>
    <col min="6" max="6" width="17" style="8" customWidth="1"/>
    <col min="7" max="16384" width="9.140625" style="8"/>
  </cols>
  <sheetData>
    <row r="1" spans="2:6" ht="18.75" customHeight="1">
      <c r="B1" s="373" t="s">
        <v>996</v>
      </c>
      <c r="C1" s="32"/>
      <c r="D1" s="32"/>
    </row>
    <row r="2" spans="2:6" ht="12.95" customHeight="1">
      <c r="B2" s="57" t="s">
        <v>815</v>
      </c>
      <c r="C2" s="32"/>
      <c r="D2" s="32"/>
      <c r="F2" s="7"/>
    </row>
    <row r="3" spans="2:6" ht="12.95" customHeight="1">
      <c r="B3" s="8">
        <v>1000</v>
      </c>
      <c r="C3" s="32"/>
      <c r="D3" s="32"/>
    </row>
    <row r="4" spans="2:6" s="13" customFormat="1" ht="20.100000000000001" customHeight="1">
      <c r="D4" s="651" t="s">
        <v>4</v>
      </c>
    </row>
    <row r="5" spans="2:6" s="35" customFormat="1" ht="42" customHeight="1" thickBot="1">
      <c r="D5" s="657" t="s">
        <v>259</v>
      </c>
    </row>
    <row r="6" spans="2:6" s="13" customFormat="1" ht="24.95" customHeight="1">
      <c r="B6" s="458" t="s">
        <v>334</v>
      </c>
      <c r="C6" s="458" t="s">
        <v>335</v>
      </c>
      <c r="D6" s="459">
        <f>+D7+D8</f>
        <v>18269986.673445608</v>
      </c>
    </row>
    <row r="7" spans="2:6" s="13" customFormat="1" ht="24.95" customHeight="1">
      <c r="B7" s="654" t="s">
        <v>336</v>
      </c>
      <c r="C7" s="457" t="s">
        <v>337</v>
      </c>
      <c r="D7" s="460">
        <v>0</v>
      </c>
    </row>
    <row r="8" spans="2:6" s="13" customFormat="1" ht="24.95" customHeight="1">
      <c r="B8" s="654" t="s">
        <v>338</v>
      </c>
      <c r="C8" s="457" t="s">
        <v>339</v>
      </c>
      <c r="D8" s="461">
        <f>+SUM(D9:D17)</f>
        <v>18269986.673445608</v>
      </c>
    </row>
    <row r="9" spans="2:6" s="13" customFormat="1" ht="24.95" customHeight="1">
      <c r="B9" s="654" t="s">
        <v>340</v>
      </c>
      <c r="C9" s="465" t="s">
        <v>341</v>
      </c>
      <c r="D9" s="462">
        <v>0</v>
      </c>
    </row>
    <row r="10" spans="2:6" s="13" customFormat="1" ht="24.95" customHeight="1">
      <c r="B10" s="654" t="s">
        <v>342</v>
      </c>
      <c r="C10" s="465" t="s">
        <v>343</v>
      </c>
      <c r="D10" s="462">
        <v>12259528.686599901</v>
      </c>
    </row>
    <row r="11" spans="2:6" s="13" customFormat="1" ht="24.95" customHeight="1">
      <c r="B11" s="654" t="s">
        <v>344</v>
      </c>
      <c r="C11" s="465" t="s">
        <v>345</v>
      </c>
      <c r="D11" s="462">
        <v>233239.71604399901</v>
      </c>
    </row>
    <row r="12" spans="2:6" s="13" customFormat="1" ht="24.95" customHeight="1">
      <c r="B12" s="654" t="s">
        <v>346</v>
      </c>
      <c r="C12" s="465" t="s">
        <v>347</v>
      </c>
      <c r="D12" s="462">
        <v>313382.70201399998</v>
      </c>
    </row>
    <row r="13" spans="2:6" s="13" customFormat="1" ht="24.95" customHeight="1">
      <c r="B13" s="654" t="s">
        <v>348</v>
      </c>
      <c r="C13" s="465" t="s">
        <v>349</v>
      </c>
      <c r="D13" s="462">
        <v>1977900.0594612069</v>
      </c>
    </row>
    <row r="14" spans="2:6" s="13" customFormat="1" ht="24.95" customHeight="1">
      <c r="B14" s="654" t="s">
        <v>350</v>
      </c>
      <c r="C14" s="465" t="s">
        <v>351</v>
      </c>
      <c r="D14" s="462">
        <v>702324.86044049193</v>
      </c>
    </row>
    <row r="15" spans="2:6" s="13" customFormat="1" ht="24.95" customHeight="1">
      <c r="B15" s="654" t="s">
        <v>352</v>
      </c>
      <c r="C15" s="465" t="s">
        <v>353</v>
      </c>
      <c r="D15" s="462">
        <v>285263.75156897504</v>
      </c>
    </row>
    <row r="16" spans="2:6" s="13" customFormat="1" ht="24.95" customHeight="1">
      <c r="B16" s="654" t="s">
        <v>354</v>
      </c>
      <c r="C16" s="465" t="s">
        <v>355</v>
      </c>
      <c r="D16" s="462">
        <v>224104.584558876</v>
      </c>
    </row>
    <row r="17" spans="2:4" s="13" customFormat="1" ht="24.95" customHeight="1" thickBot="1">
      <c r="B17" s="463" t="s">
        <v>356</v>
      </c>
      <c r="C17" s="466" t="s">
        <v>357</v>
      </c>
      <c r="D17" s="464">
        <v>2274242.3127581589</v>
      </c>
    </row>
    <row r="18" spans="2:4" s="6" customFormat="1" ht="20.100000000000001" customHeight="1"/>
    <row r="19" spans="2:4" s="6" customFormat="1"/>
  </sheetData>
  <hyperlinks>
    <hyperlink ref="F2" location="Índice!A1" display="Voltar ao Índice"/>
  </hyperlinks>
  <pageMargins left="0.70866141732283472" right="0.70866141732283472" top="0.74803149606299213" bottom="0.74803149606299213" header="0.31496062992125984" footer="0.31496062992125984"/>
  <pageSetup paperSize="9" orientation="landscape" verticalDpi="1200" r:id="rId1"/>
  <headerFooter>
    <oddHeader>&amp;CPT 
Anexo XI&amp;L&amp;"Calibri"&amp;10&amp;K000000Confidential&amp;1#</oddHead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7"/>
  <sheetViews>
    <sheetView showGridLines="0" zoomScaleNormal="100" zoomScalePageLayoutView="60" workbookViewId="0"/>
  </sheetViews>
  <sheetFormatPr defaultColWidth="9.140625" defaultRowHeight="14.25"/>
  <cols>
    <col min="1" max="1" width="4.7109375" style="8" customWidth="1"/>
    <col min="2" max="2" width="7.85546875" style="8" customWidth="1"/>
    <col min="3" max="3" width="71.85546875" style="8" customWidth="1"/>
    <col min="4" max="11" width="17.140625" style="8" customWidth="1"/>
    <col min="12" max="12" width="3.28515625" style="76" customWidth="1"/>
    <col min="13" max="16384" width="9.140625" style="8"/>
  </cols>
  <sheetData>
    <row r="1" spans="1:12" ht="18">
      <c r="B1" s="138" t="s">
        <v>358</v>
      </c>
      <c r="D1" s="70"/>
      <c r="E1" s="70"/>
      <c r="F1" s="70"/>
      <c r="G1" s="70"/>
      <c r="H1" s="70"/>
      <c r="I1" s="70"/>
      <c r="J1" s="70"/>
      <c r="K1" s="70"/>
    </row>
    <row r="2" spans="1:12" s="57" customFormat="1" ht="15.75">
      <c r="A2" s="447"/>
      <c r="B2" s="57" t="s">
        <v>815</v>
      </c>
      <c r="D2" s="456"/>
      <c r="E2" s="456"/>
      <c r="F2" s="456"/>
      <c r="G2" s="456"/>
      <c r="H2" s="456"/>
      <c r="I2" s="456"/>
      <c r="J2" s="456"/>
      <c r="K2" s="456"/>
      <c r="L2" s="658"/>
    </row>
    <row r="3" spans="1:12" s="57" customFormat="1" ht="15.75">
      <c r="A3" s="447"/>
      <c r="C3" s="659"/>
      <c r="L3" s="658"/>
    </row>
    <row r="4" spans="1:12" s="57" customFormat="1" ht="15.75">
      <c r="A4" s="447"/>
      <c r="C4" s="448"/>
      <c r="L4" s="658"/>
    </row>
    <row r="5" spans="1:12" s="79" customFormat="1" ht="20.25" customHeight="1">
      <c r="B5" s="660"/>
      <c r="C5" s="659"/>
      <c r="D5" s="543" t="s">
        <v>4</v>
      </c>
      <c r="E5" s="543" t="s">
        <v>5</v>
      </c>
      <c r="F5" s="543" t="s">
        <v>6</v>
      </c>
      <c r="G5" s="543" t="s">
        <v>41</v>
      </c>
      <c r="H5" s="543" t="s">
        <v>42</v>
      </c>
      <c r="I5" s="543" t="s">
        <v>94</v>
      </c>
      <c r="J5" s="543" t="s">
        <v>95</v>
      </c>
      <c r="K5" s="543" t="s">
        <v>96</v>
      </c>
      <c r="L5" s="661"/>
    </row>
    <row r="6" spans="1:12" s="79" customFormat="1" ht="20.25" customHeight="1">
      <c r="D6" s="908" t="s">
        <v>360</v>
      </c>
      <c r="E6" s="908"/>
      <c r="F6" s="908"/>
      <c r="G6" s="908"/>
      <c r="H6" s="908" t="s">
        <v>361</v>
      </c>
      <c r="I6" s="908"/>
      <c r="J6" s="908"/>
      <c r="K6" s="908"/>
      <c r="L6" s="661"/>
    </row>
    <row r="7" spans="1:12" s="79" customFormat="1" ht="25.15" customHeight="1" thickBot="1">
      <c r="B7" s="128" t="s">
        <v>362</v>
      </c>
      <c r="C7" s="662" t="s">
        <v>363</v>
      </c>
      <c r="D7" s="449" t="s">
        <v>1000</v>
      </c>
      <c r="E7" s="449" t="s">
        <v>1001</v>
      </c>
      <c r="F7" s="449" t="s">
        <v>1002</v>
      </c>
      <c r="G7" s="449" t="s">
        <v>1003</v>
      </c>
      <c r="H7" s="449" t="s">
        <v>1000</v>
      </c>
      <c r="I7" s="449" t="s">
        <v>1001</v>
      </c>
      <c r="J7" s="449" t="s">
        <v>1002</v>
      </c>
      <c r="K7" s="449" t="s">
        <v>1003</v>
      </c>
      <c r="L7" s="661"/>
    </row>
    <row r="8" spans="1:12" s="79" customFormat="1" ht="20.25" customHeight="1">
      <c r="B8" s="663" t="s">
        <v>364</v>
      </c>
      <c r="C8" s="662" t="s">
        <v>365</v>
      </c>
      <c r="D8" s="664">
        <v>12</v>
      </c>
      <c r="E8" s="664">
        <v>12</v>
      </c>
      <c r="F8" s="664">
        <v>12</v>
      </c>
      <c r="G8" s="664">
        <v>12</v>
      </c>
      <c r="H8" s="664">
        <v>12</v>
      </c>
      <c r="I8" s="664">
        <v>12</v>
      </c>
      <c r="J8" s="664">
        <v>12</v>
      </c>
      <c r="K8" s="664">
        <v>12</v>
      </c>
      <c r="L8" s="661"/>
    </row>
    <row r="9" spans="1:12" s="661" customFormat="1" ht="20.25" customHeight="1" thickBot="1">
      <c r="B9" s="909" t="s">
        <v>366</v>
      </c>
      <c r="C9" s="909"/>
      <c r="D9" s="909"/>
      <c r="E9" s="909"/>
      <c r="F9" s="909"/>
      <c r="G9" s="909"/>
      <c r="H9" s="909"/>
      <c r="I9" s="909"/>
      <c r="J9" s="909"/>
      <c r="K9" s="909"/>
    </row>
    <row r="10" spans="1:12" s="79" customFormat="1" ht="20.25" customHeight="1">
      <c r="B10" s="664">
        <v>1</v>
      </c>
      <c r="C10" s="662" t="s">
        <v>367</v>
      </c>
      <c r="D10" s="910">
        <f>SUM(H10:K10)/4</f>
        <v>11134679.42539582</v>
      </c>
      <c r="E10" s="910"/>
      <c r="F10" s="910"/>
      <c r="G10" s="910"/>
      <c r="H10" s="665">
        <v>11008185.363207534</v>
      </c>
      <c r="I10" s="665">
        <v>11189380.157708356</v>
      </c>
      <c r="J10" s="665">
        <v>11298853.769126393</v>
      </c>
      <c r="K10" s="665">
        <v>11042298.411540996</v>
      </c>
      <c r="L10" s="661"/>
    </row>
    <row r="11" spans="1:12" s="661" customFormat="1" ht="20.25" customHeight="1" thickBot="1">
      <c r="B11" s="909" t="s">
        <v>368</v>
      </c>
      <c r="C11" s="909"/>
      <c r="D11" s="909"/>
      <c r="E11" s="909"/>
      <c r="F11" s="909"/>
      <c r="G11" s="909"/>
      <c r="H11" s="909"/>
      <c r="I11" s="909"/>
      <c r="J11" s="909"/>
      <c r="K11" s="909"/>
    </row>
    <row r="12" spans="1:12" s="79" customFormat="1" ht="20.25" customHeight="1">
      <c r="B12" s="260">
        <v>2</v>
      </c>
      <c r="C12" s="261" t="s">
        <v>369</v>
      </c>
      <c r="D12" s="258">
        <v>28649162.88328813</v>
      </c>
      <c r="E12" s="258">
        <v>29172663.278915551</v>
      </c>
      <c r="F12" s="258">
        <v>29166225.610045254</v>
      </c>
      <c r="G12" s="258">
        <v>26404087.922233421</v>
      </c>
      <c r="H12" s="258">
        <f>+SUM(H13:H14)</f>
        <v>2152286.0576566681</v>
      </c>
      <c r="I12" s="258">
        <f t="shared" ref="I12:K12" si="0">+SUM(I13:I14)</f>
        <v>2186197.5562845324</v>
      </c>
      <c r="J12" s="258">
        <f t="shared" si="0"/>
        <v>2178948.9899426466</v>
      </c>
      <c r="K12" s="258">
        <f t="shared" si="0"/>
        <v>2138726.7687480473</v>
      </c>
      <c r="L12" s="661"/>
    </row>
    <row r="13" spans="1:12" s="79" customFormat="1" ht="20.25" customHeight="1">
      <c r="B13" s="627">
        <v>3</v>
      </c>
      <c r="C13" s="626" t="s">
        <v>370</v>
      </c>
      <c r="D13" s="629">
        <v>20043553.582034454</v>
      </c>
      <c r="E13" s="629">
        <v>20419326.516472351</v>
      </c>
      <c r="F13" s="629">
        <v>20468154.579307828</v>
      </c>
      <c r="G13" s="629">
        <v>18633463.181658652</v>
      </c>
      <c r="H13" s="629">
        <v>1002177.6791017229</v>
      </c>
      <c r="I13" s="629">
        <v>1020966.3258236176</v>
      </c>
      <c r="J13" s="629">
        <v>1023407.7289653914</v>
      </c>
      <c r="K13" s="629">
        <v>1015472.5019066193</v>
      </c>
      <c r="L13" s="661"/>
    </row>
    <row r="14" spans="1:12" s="79" customFormat="1" ht="20.25" customHeight="1">
      <c r="B14" s="627">
        <v>4</v>
      </c>
      <c r="C14" s="626" t="s">
        <v>371</v>
      </c>
      <c r="D14" s="629">
        <v>8605609.3012536708</v>
      </c>
      <c r="E14" s="629">
        <v>8753336.7624432016</v>
      </c>
      <c r="F14" s="629">
        <v>8698071.030737428</v>
      </c>
      <c r="G14" s="629">
        <v>7770624.7405747753</v>
      </c>
      <c r="H14" s="629">
        <v>1150108.3785549453</v>
      </c>
      <c r="I14" s="629">
        <v>1165231.2304609148</v>
      </c>
      <c r="J14" s="629">
        <v>1155541.2609772549</v>
      </c>
      <c r="K14" s="629">
        <v>1123254.2668414279</v>
      </c>
      <c r="L14" s="661"/>
    </row>
    <row r="15" spans="1:12" s="79" customFormat="1" ht="20.25" customHeight="1">
      <c r="B15" s="627">
        <v>5</v>
      </c>
      <c r="C15" s="628" t="s">
        <v>372</v>
      </c>
      <c r="D15" s="629">
        <v>10119083.038529456</v>
      </c>
      <c r="E15" s="629">
        <v>10340463.510030391</v>
      </c>
      <c r="F15" s="629">
        <v>10581408.0145595</v>
      </c>
      <c r="G15" s="629">
        <v>9852120.8282327969</v>
      </c>
      <c r="H15" s="629">
        <v>5183043.3547459682</v>
      </c>
      <c r="I15" s="629">
        <v>5277044.213856806</v>
      </c>
      <c r="J15" s="629">
        <v>5428595.8025389528</v>
      </c>
      <c r="K15" s="629">
        <v>5552375.1228748607</v>
      </c>
      <c r="L15" s="661"/>
    </row>
    <row r="16" spans="1:12" s="79" customFormat="1" ht="20.25" customHeight="1">
      <c r="B16" s="627">
        <v>6</v>
      </c>
      <c r="C16" s="626" t="s">
        <v>373</v>
      </c>
      <c r="D16" s="629">
        <v>0</v>
      </c>
      <c r="E16" s="629">
        <v>0</v>
      </c>
      <c r="F16" s="629">
        <v>0</v>
      </c>
      <c r="G16" s="629">
        <v>0</v>
      </c>
      <c r="H16" s="629">
        <v>0</v>
      </c>
      <c r="I16" s="629">
        <v>0</v>
      </c>
      <c r="J16" s="629">
        <v>0</v>
      </c>
      <c r="K16" s="629">
        <v>0</v>
      </c>
      <c r="L16" s="661"/>
    </row>
    <row r="17" spans="2:12" s="79" customFormat="1" ht="20.25" customHeight="1">
      <c r="B17" s="627">
        <v>7</v>
      </c>
      <c r="C17" s="626" t="s">
        <v>374</v>
      </c>
      <c r="D17" s="629">
        <v>10117993.90779121</v>
      </c>
      <c r="E17" s="629">
        <v>10339359.321321478</v>
      </c>
      <c r="F17" s="629">
        <v>10580719.75766472</v>
      </c>
      <c r="G17" s="629">
        <v>9850071.5914833099</v>
      </c>
      <c r="H17" s="629">
        <v>5181954.2240077211</v>
      </c>
      <c r="I17" s="629">
        <v>5275940.0251478953</v>
      </c>
      <c r="J17" s="629">
        <v>5427907.5456441725</v>
      </c>
      <c r="K17" s="629">
        <v>5550325.8861253709</v>
      </c>
      <c r="L17" s="661"/>
    </row>
    <row r="18" spans="2:12" s="79" customFormat="1" ht="20.25" customHeight="1">
      <c r="B18" s="627">
        <v>8</v>
      </c>
      <c r="C18" s="626" t="s">
        <v>375</v>
      </c>
      <c r="D18" s="629">
        <v>1089.1307382462107</v>
      </c>
      <c r="E18" s="629">
        <v>1104.1887089120439</v>
      </c>
      <c r="F18" s="629">
        <v>688.25689478121058</v>
      </c>
      <c r="G18" s="629">
        <v>2049.2367494895439</v>
      </c>
      <c r="H18" s="629">
        <v>1089.1307382462107</v>
      </c>
      <c r="I18" s="629">
        <v>1104.1887089120439</v>
      </c>
      <c r="J18" s="629">
        <v>688.25689478121058</v>
      </c>
      <c r="K18" s="629">
        <v>2049.2367494895439</v>
      </c>
      <c r="L18" s="661"/>
    </row>
    <row r="19" spans="2:12" s="79" customFormat="1" ht="20.25" customHeight="1">
      <c r="B19" s="627">
        <v>9</v>
      </c>
      <c r="C19" s="628" t="s">
        <v>376</v>
      </c>
      <c r="D19" s="907"/>
      <c r="E19" s="907"/>
      <c r="F19" s="907"/>
      <c r="G19" s="907"/>
      <c r="H19" s="666">
        <v>180561.84715285234</v>
      </c>
      <c r="I19" s="666">
        <v>95891.306648685655</v>
      </c>
      <c r="J19" s="666">
        <v>42699.570693333335</v>
      </c>
      <c r="K19" s="666">
        <v>59334.490108333346</v>
      </c>
      <c r="L19" s="661"/>
    </row>
    <row r="20" spans="2:12" s="79" customFormat="1" ht="20.25" customHeight="1">
      <c r="B20" s="627">
        <v>10</v>
      </c>
      <c r="C20" s="628" t="s">
        <v>377</v>
      </c>
      <c r="D20" s="629">
        <f>+SUM(D21:D23)</f>
        <v>1347813.8736136393</v>
      </c>
      <c r="E20" s="629">
        <f>+SUM(E21:E23)</f>
        <v>1247914.1028806267</v>
      </c>
      <c r="F20" s="629">
        <f>+SUM(F21:F23)</f>
        <v>1144098.4775131741</v>
      </c>
      <c r="G20" s="629">
        <f>+SUM(G21:G23)</f>
        <v>991138.74961075862</v>
      </c>
      <c r="H20" s="629">
        <f>+SUM(H21:H23)</f>
        <v>975261.88134352327</v>
      </c>
      <c r="I20" s="629">
        <f t="shared" ref="I20:K20" si="1">+SUM(I21:I23)</f>
        <v>851313.34013911837</v>
      </c>
      <c r="J20" s="629">
        <f t="shared" si="1"/>
        <v>737024.1328154481</v>
      </c>
      <c r="K20" s="629">
        <f t="shared" si="1"/>
        <v>653306.55874726188</v>
      </c>
      <c r="L20" s="661"/>
    </row>
    <row r="21" spans="2:12" s="79" customFormat="1" ht="20.25" customHeight="1">
      <c r="B21" s="627">
        <v>11</v>
      </c>
      <c r="C21" s="626" t="s">
        <v>378</v>
      </c>
      <c r="D21" s="666">
        <v>706498.77951028477</v>
      </c>
      <c r="E21" s="666">
        <v>621518.12303304963</v>
      </c>
      <c r="F21" s="666">
        <v>554126.72292388068</v>
      </c>
      <c r="G21" s="666">
        <v>469270.45027178136</v>
      </c>
      <c r="H21" s="666">
        <v>706498.77951028477</v>
      </c>
      <c r="I21" s="666">
        <v>621518.12303304963</v>
      </c>
      <c r="J21" s="666">
        <v>554126.72292388068</v>
      </c>
      <c r="K21" s="666">
        <v>504810.24604030594</v>
      </c>
      <c r="L21" s="661"/>
    </row>
    <row r="22" spans="2:12" s="79" customFormat="1" ht="20.25" customHeight="1">
      <c r="B22" s="627">
        <v>12</v>
      </c>
      <c r="C22" s="626" t="s">
        <v>379</v>
      </c>
      <c r="D22" s="666">
        <v>0</v>
      </c>
      <c r="E22" s="666">
        <v>0</v>
      </c>
      <c r="F22" s="666">
        <v>0</v>
      </c>
      <c r="G22" s="666">
        <v>0</v>
      </c>
      <c r="H22" s="666">
        <v>0</v>
      </c>
      <c r="I22" s="666">
        <v>0</v>
      </c>
      <c r="J22" s="666">
        <v>0</v>
      </c>
      <c r="K22" s="666">
        <v>0</v>
      </c>
      <c r="L22" s="661"/>
    </row>
    <row r="23" spans="2:12" s="79" customFormat="1" ht="20.25" customHeight="1">
      <c r="B23" s="627">
        <v>13</v>
      </c>
      <c r="C23" s="626" t="s">
        <v>380</v>
      </c>
      <c r="D23" s="629">
        <v>641315.09410335438</v>
      </c>
      <c r="E23" s="629">
        <v>626395.97984757705</v>
      </c>
      <c r="F23" s="629">
        <v>589971.75458929327</v>
      </c>
      <c r="G23" s="629">
        <v>521868.29933897732</v>
      </c>
      <c r="H23" s="629">
        <v>268763.10183323844</v>
      </c>
      <c r="I23" s="629">
        <v>229795.21710606877</v>
      </c>
      <c r="J23" s="629">
        <v>182897.40989156745</v>
      </c>
      <c r="K23" s="629">
        <v>148496.31270695594</v>
      </c>
      <c r="L23" s="661"/>
    </row>
    <row r="24" spans="2:12" s="79" customFormat="1" ht="20.25" customHeight="1">
      <c r="B24" s="627">
        <v>14</v>
      </c>
      <c r="C24" s="628" t="s">
        <v>381</v>
      </c>
      <c r="D24" s="629">
        <v>38775.590462341235</v>
      </c>
      <c r="E24" s="629">
        <v>41202.093890098906</v>
      </c>
      <c r="F24" s="629">
        <v>41164.560744976348</v>
      </c>
      <c r="G24" s="629">
        <v>42520.571640515343</v>
      </c>
      <c r="H24" s="629">
        <v>0</v>
      </c>
      <c r="I24" s="629">
        <v>0</v>
      </c>
      <c r="J24" s="629">
        <v>0</v>
      </c>
      <c r="K24" s="629">
        <v>0</v>
      </c>
      <c r="L24" s="661"/>
    </row>
    <row r="25" spans="2:12" s="79" customFormat="1" ht="20.25" customHeight="1">
      <c r="B25" s="627">
        <v>15</v>
      </c>
      <c r="C25" s="628" t="s">
        <v>382</v>
      </c>
      <c r="D25" s="629">
        <v>8895665.6011162717</v>
      </c>
      <c r="E25" s="629">
        <v>8813929.0366227217</v>
      </c>
      <c r="F25" s="629">
        <v>8628912.819489697</v>
      </c>
      <c r="G25" s="629">
        <v>7737703.6370849768</v>
      </c>
      <c r="H25" s="629">
        <v>246274.04846167428</v>
      </c>
      <c r="I25" s="629">
        <v>269937.21551674558</v>
      </c>
      <c r="J25" s="629">
        <v>277690.35204683396</v>
      </c>
      <c r="K25" s="629">
        <v>252781.33833899605</v>
      </c>
      <c r="L25" s="661"/>
    </row>
    <row r="26" spans="2:12" s="79" customFormat="1" ht="20.25" customHeight="1">
      <c r="B26" s="631">
        <v>16</v>
      </c>
      <c r="C26" s="455" t="s">
        <v>383</v>
      </c>
      <c r="D26" s="911"/>
      <c r="E26" s="911"/>
      <c r="F26" s="911"/>
      <c r="G26" s="911"/>
      <c r="H26" s="630">
        <f>+H12+H15+H19+H20+H24+H25</f>
        <v>8737427.1893606856</v>
      </c>
      <c r="I26" s="630">
        <f t="shared" ref="I26:K26" si="2">+I12+I15+I19+I20+I24+I25</f>
        <v>8680383.6324458886</v>
      </c>
      <c r="J26" s="630">
        <f t="shared" si="2"/>
        <v>8664958.8480372149</v>
      </c>
      <c r="K26" s="630">
        <f t="shared" si="2"/>
        <v>8656524.2788174991</v>
      </c>
      <c r="L26" s="661"/>
    </row>
    <row r="27" spans="2:12" s="661" customFormat="1" ht="20.25" customHeight="1" thickBot="1">
      <c r="B27" s="909" t="s">
        <v>384</v>
      </c>
      <c r="C27" s="909"/>
      <c r="D27" s="909"/>
      <c r="E27" s="909"/>
      <c r="F27" s="909"/>
      <c r="G27" s="909"/>
      <c r="H27" s="909"/>
      <c r="I27" s="909"/>
      <c r="J27" s="909"/>
      <c r="K27" s="909"/>
    </row>
    <row r="28" spans="2:12" s="79" customFormat="1" ht="20.25" customHeight="1">
      <c r="B28" s="260">
        <v>17</v>
      </c>
      <c r="C28" s="261" t="s">
        <v>385</v>
      </c>
      <c r="D28" s="667">
        <v>155795.85815235277</v>
      </c>
      <c r="E28" s="667">
        <v>45099.110628333328</v>
      </c>
      <c r="F28" s="667">
        <v>0</v>
      </c>
      <c r="G28" s="667">
        <v>0</v>
      </c>
      <c r="H28" s="667">
        <v>155795.85815235277</v>
      </c>
      <c r="I28" s="667">
        <v>45099.110628333328</v>
      </c>
      <c r="J28" s="667">
        <v>0</v>
      </c>
      <c r="K28" s="667">
        <v>0</v>
      </c>
      <c r="L28" s="661"/>
    </row>
    <row r="29" spans="2:12" s="79" customFormat="1" ht="20.25" customHeight="1">
      <c r="B29" s="627">
        <v>18</v>
      </c>
      <c r="C29" s="628" t="s">
        <v>386</v>
      </c>
      <c r="D29" s="629">
        <v>1093365.2356911984</v>
      </c>
      <c r="E29" s="629">
        <v>1115174.5996697892</v>
      </c>
      <c r="F29" s="629">
        <v>1122914.2051404645</v>
      </c>
      <c r="G29" s="629">
        <v>991073.43107812724</v>
      </c>
      <c r="H29" s="629">
        <v>768774.92816198617</v>
      </c>
      <c r="I29" s="629">
        <v>797221.22582957195</v>
      </c>
      <c r="J29" s="629">
        <v>827189.31890973763</v>
      </c>
      <c r="K29" s="629">
        <v>832976.71132964722</v>
      </c>
      <c r="L29" s="661"/>
    </row>
    <row r="30" spans="2:12" s="79" customFormat="1" ht="20.25" customHeight="1">
      <c r="B30" s="627">
        <v>19</v>
      </c>
      <c r="C30" s="628" t="s">
        <v>387</v>
      </c>
      <c r="D30" s="629">
        <v>12385.781829042733</v>
      </c>
      <c r="E30" s="629">
        <v>21392.023549263435</v>
      </c>
      <c r="F30" s="629">
        <v>38277.134360030454</v>
      </c>
      <c r="G30" s="629">
        <v>46207.833015291166</v>
      </c>
      <c r="H30" s="629">
        <v>12385.781829042733</v>
      </c>
      <c r="I30" s="629">
        <v>21392.023549263435</v>
      </c>
      <c r="J30" s="629">
        <v>38277.134360030454</v>
      </c>
      <c r="K30" s="629">
        <v>55790.981611696283</v>
      </c>
      <c r="L30" s="661"/>
    </row>
    <row r="31" spans="2:12" s="79" customFormat="1" ht="20.25" customHeight="1">
      <c r="B31" s="912" t="s">
        <v>388</v>
      </c>
      <c r="C31" s="913" t="s">
        <v>389</v>
      </c>
      <c r="D31" s="914"/>
      <c r="E31" s="914"/>
      <c r="F31" s="914"/>
      <c r="G31" s="914"/>
      <c r="H31" s="915">
        <v>0</v>
      </c>
      <c r="I31" s="915">
        <v>0</v>
      </c>
      <c r="J31" s="915">
        <v>0</v>
      </c>
      <c r="K31" s="915">
        <v>0</v>
      </c>
      <c r="L31" s="661"/>
    </row>
    <row r="32" spans="2:12" s="79" customFormat="1" ht="20.25" customHeight="1">
      <c r="B32" s="912"/>
      <c r="C32" s="913"/>
      <c r="D32" s="910"/>
      <c r="E32" s="910"/>
      <c r="F32" s="910"/>
      <c r="G32" s="910"/>
      <c r="H32" s="915"/>
      <c r="I32" s="915"/>
      <c r="J32" s="915"/>
      <c r="K32" s="915"/>
      <c r="L32" s="661"/>
    </row>
    <row r="33" spans="2:16" s="79" customFormat="1" ht="20.25" customHeight="1">
      <c r="B33" s="912" t="s">
        <v>390</v>
      </c>
      <c r="C33" s="913" t="s">
        <v>391</v>
      </c>
      <c r="D33" s="910"/>
      <c r="E33" s="910"/>
      <c r="F33" s="910"/>
      <c r="G33" s="910"/>
      <c r="H33" s="915">
        <v>0</v>
      </c>
      <c r="I33" s="915">
        <v>0</v>
      </c>
      <c r="J33" s="915">
        <v>0</v>
      </c>
      <c r="K33" s="915">
        <v>0</v>
      </c>
      <c r="L33" s="661"/>
    </row>
    <row r="34" spans="2:16" s="79" customFormat="1" ht="20.25" customHeight="1">
      <c r="B34" s="912"/>
      <c r="C34" s="913"/>
      <c r="D34" s="917"/>
      <c r="E34" s="917"/>
      <c r="F34" s="917"/>
      <c r="G34" s="917"/>
      <c r="H34" s="915"/>
      <c r="I34" s="915"/>
      <c r="J34" s="915"/>
      <c r="K34" s="915"/>
      <c r="L34" s="661"/>
    </row>
    <row r="35" spans="2:16" s="79" customFormat="1" ht="20.25" customHeight="1">
      <c r="B35" s="627">
        <v>20</v>
      </c>
      <c r="C35" s="628" t="s">
        <v>392</v>
      </c>
      <c r="D35" s="629">
        <f>+SUM(D28:D34)</f>
        <v>1261546.8756725939</v>
      </c>
      <c r="E35" s="629">
        <f t="shared" ref="E35:K35" si="3">+SUM(E28:E34)</f>
        <v>1181665.733847386</v>
      </c>
      <c r="F35" s="629">
        <f t="shared" si="3"/>
        <v>1161191.339500495</v>
      </c>
      <c r="G35" s="629">
        <f t="shared" si="3"/>
        <v>1037281.2640934184</v>
      </c>
      <c r="H35" s="629">
        <f t="shared" si="3"/>
        <v>936956.56814338162</v>
      </c>
      <c r="I35" s="629">
        <f t="shared" si="3"/>
        <v>863712.36000716873</v>
      </c>
      <c r="J35" s="629">
        <f t="shared" si="3"/>
        <v>865466.45326976804</v>
      </c>
      <c r="K35" s="629">
        <f t="shared" si="3"/>
        <v>888767.69294134353</v>
      </c>
      <c r="L35" s="661"/>
      <c r="P35" s="119"/>
    </row>
    <row r="36" spans="2:16" s="79" customFormat="1" ht="20.25" customHeight="1">
      <c r="B36" s="912" t="s">
        <v>126</v>
      </c>
      <c r="C36" s="913" t="s">
        <v>393</v>
      </c>
      <c r="D36" s="916">
        <v>0</v>
      </c>
      <c r="E36" s="916">
        <v>0</v>
      </c>
      <c r="F36" s="916">
        <v>0</v>
      </c>
      <c r="G36" s="916">
        <v>0</v>
      </c>
      <c r="H36" s="916">
        <v>0</v>
      </c>
      <c r="I36" s="916">
        <v>0</v>
      </c>
      <c r="J36" s="916">
        <v>0</v>
      </c>
      <c r="K36" s="916">
        <v>0</v>
      </c>
      <c r="L36" s="661"/>
    </row>
    <row r="37" spans="2:16" s="79" customFormat="1" ht="20.25" customHeight="1">
      <c r="B37" s="912"/>
      <c r="C37" s="913"/>
      <c r="D37" s="916"/>
      <c r="E37" s="916"/>
      <c r="F37" s="916"/>
      <c r="G37" s="916"/>
      <c r="H37" s="916"/>
      <c r="I37" s="916"/>
      <c r="J37" s="916"/>
      <c r="K37" s="916"/>
      <c r="L37" s="661"/>
    </row>
    <row r="38" spans="2:16" s="79" customFormat="1" ht="20.25" customHeight="1">
      <c r="B38" s="912" t="s">
        <v>128</v>
      </c>
      <c r="C38" s="913" t="s">
        <v>394</v>
      </c>
      <c r="D38" s="916">
        <v>0</v>
      </c>
      <c r="E38" s="916">
        <v>0</v>
      </c>
      <c r="F38" s="916">
        <v>0</v>
      </c>
      <c r="G38" s="916">
        <v>0</v>
      </c>
      <c r="H38" s="916">
        <v>0</v>
      </c>
      <c r="I38" s="916">
        <v>0</v>
      </c>
      <c r="J38" s="916">
        <v>0</v>
      </c>
      <c r="K38" s="916">
        <v>0</v>
      </c>
      <c r="L38" s="661"/>
    </row>
    <row r="39" spans="2:16" s="79" customFormat="1" ht="20.25" customHeight="1">
      <c r="B39" s="912"/>
      <c r="C39" s="913"/>
      <c r="D39" s="916"/>
      <c r="E39" s="916"/>
      <c r="F39" s="916"/>
      <c r="G39" s="916"/>
      <c r="H39" s="916"/>
      <c r="I39" s="916"/>
      <c r="J39" s="916"/>
      <c r="K39" s="916"/>
      <c r="L39" s="661"/>
    </row>
    <row r="40" spans="2:16" s="79" customFormat="1" ht="20.25" customHeight="1">
      <c r="B40" s="912" t="s">
        <v>130</v>
      </c>
      <c r="C40" s="913" t="s">
        <v>395</v>
      </c>
      <c r="D40" s="915">
        <f>+D35-SUM(D36:D39)</f>
        <v>1261546.8756725939</v>
      </c>
      <c r="E40" s="915">
        <f t="shared" ref="E40:K40" si="4">+E35-SUM(E36:E39)</f>
        <v>1181665.733847386</v>
      </c>
      <c r="F40" s="915">
        <f t="shared" si="4"/>
        <v>1161191.339500495</v>
      </c>
      <c r="G40" s="915">
        <f t="shared" si="4"/>
        <v>1037281.2640934184</v>
      </c>
      <c r="H40" s="915">
        <f t="shared" si="4"/>
        <v>936956.56814338162</v>
      </c>
      <c r="I40" s="915">
        <f t="shared" si="4"/>
        <v>863712.36000716873</v>
      </c>
      <c r="J40" s="915">
        <f t="shared" si="4"/>
        <v>865466.45326976804</v>
      </c>
      <c r="K40" s="915">
        <f t="shared" si="4"/>
        <v>888767.69294134353</v>
      </c>
      <c r="L40" s="661"/>
    </row>
    <row r="41" spans="2:16" s="79" customFormat="1" ht="20.25" customHeight="1">
      <c r="B41" s="922"/>
      <c r="C41" s="923"/>
      <c r="D41" s="921"/>
      <c r="E41" s="921"/>
      <c r="F41" s="921"/>
      <c r="G41" s="921"/>
      <c r="H41" s="921"/>
      <c r="I41" s="921"/>
      <c r="J41" s="921"/>
      <c r="K41" s="921"/>
      <c r="L41" s="661"/>
    </row>
    <row r="42" spans="2:16" s="661" customFormat="1" ht="20.25" customHeight="1" thickBot="1">
      <c r="B42" s="909" t="s">
        <v>396</v>
      </c>
      <c r="C42" s="909"/>
      <c r="D42" s="909"/>
      <c r="E42" s="909"/>
      <c r="F42" s="909"/>
      <c r="G42" s="909"/>
      <c r="H42" s="909"/>
      <c r="I42" s="909"/>
      <c r="J42" s="909"/>
      <c r="K42" s="909"/>
    </row>
    <row r="43" spans="2:16" s="79" customFormat="1" ht="20.25" customHeight="1">
      <c r="B43" s="450" t="s">
        <v>397</v>
      </c>
      <c r="C43" s="451" t="s">
        <v>398</v>
      </c>
      <c r="D43" s="918"/>
      <c r="E43" s="918"/>
      <c r="F43" s="918"/>
      <c r="G43" s="918"/>
      <c r="H43" s="668">
        <v>11008185.363207534</v>
      </c>
      <c r="I43" s="668">
        <v>11189380.157708356</v>
      </c>
      <c r="J43" s="668">
        <v>11298853.769126393</v>
      </c>
      <c r="K43" s="668">
        <v>11042298.411540996</v>
      </c>
      <c r="L43" s="661"/>
    </row>
    <row r="44" spans="2:16" s="79" customFormat="1" ht="20.25" customHeight="1">
      <c r="B44" s="669">
        <v>22</v>
      </c>
      <c r="C44" s="663" t="s">
        <v>399</v>
      </c>
      <c r="D44" s="919"/>
      <c r="E44" s="919"/>
      <c r="F44" s="919"/>
      <c r="G44" s="919"/>
      <c r="H44" s="670">
        <f>+H26-H35</f>
        <v>7800470.6212173039</v>
      </c>
      <c r="I44" s="670">
        <f t="shared" ref="I44:K44" si="5">+I26-I35</f>
        <v>7816671.2724387199</v>
      </c>
      <c r="J44" s="670">
        <f t="shared" si="5"/>
        <v>7799492.3947674464</v>
      </c>
      <c r="K44" s="670">
        <f t="shared" si="5"/>
        <v>7767756.5858761556</v>
      </c>
      <c r="L44" s="661"/>
    </row>
    <row r="45" spans="2:16" s="79" customFormat="1" ht="20.25" customHeight="1" thickBot="1">
      <c r="B45" s="452">
        <v>23</v>
      </c>
      <c r="C45" s="453" t="s">
        <v>400</v>
      </c>
      <c r="D45" s="920"/>
      <c r="E45" s="920"/>
      <c r="F45" s="920"/>
      <c r="G45" s="920"/>
      <c r="H45" s="454">
        <f>+IFERROR(H43/H44,"-")</f>
        <v>1.4112206683100934</v>
      </c>
      <c r="I45" s="454">
        <f t="shared" ref="I45:K45" si="6">+IFERROR(I43/I44,"-")</f>
        <v>1.4314763622159317</v>
      </c>
      <c r="J45" s="454">
        <f t="shared" si="6"/>
        <v>1.4486652716921182</v>
      </c>
      <c r="K45" s="454">
        <f t="shared" si="6"/>
        <v>1.4215556691901015</v>
      </c>
      <c r="L45" s="661"/>
    </row>
    <row r="46" spans="2:16" s="6" customFormat="1">
      <c r="L46" s="671"/>
    </row>
    <row r="47" spans="2:16">
      <c r="B47" s="39"/>
    </row>
  </sheetData>
  <mergeCells count="56">
    <mergeCell ref="B42:K42"/>
    <mergeCell ref="D43:G43"/>
    <mergeCell ref="D44:G44"/>
    <mergeCell ref="D45:G45"/>
    <mergeCell ref="G40:G41"/>
    <mergeCell ref="H40:H41"/>
    <mergeCell ref="I40:I41"/>
    <mergeCell ref="J40:J41"/>
    <mergeCell ref="K40:K41"/>
    <mergeCell ref="B40:B41"/>
    <mergeCell ref="C40:C41"/>
    <mergeCell ref="D40:D41"/>
    <mergeCell ref="E40:E41"/>
    <mergeCell ref="F40:F41"/>
    <mergeCell ref="K36:K37"/>
    <mergeCell ref="B38:B39"/>
    <mergeCell ref="C38:C39"/>
    <mergeCell ref="D38:D39"/>
    <mergeCell ref="E38:E39"/>
    <mergeCell ref="F38:F39"/>
    <mergeCell ref="G38:G39"/>
    <mergeCell ref="H38:H39"/>
    <mergeCell ref="I38:I39"/>
    <mergeCell ref="J38:J39"/>
    <mergeCell ref="K38:K39"/>
    <mergeCell ref="K33:K34"/>
    <mergeCell ref="B36:B37"/>
    <mergeCell ref="C36:C37"/>
    <mergeCell ref="D36:D37"/>
    <mergeCell ref="E36:E37"/>
    <mergeCell ref="F36:F37"/>
    <mergeCell ref="G36:G37"/>
    <mergeCell ref="H36:H37"/>
    <mergeCell ref="I36:I37"/>
    <mergeCell ref="J36:J37"/>
    <mergeCell ref="B33:B34"/>
    <mergeCell ref="C33:C34"/>
    <mergeCell ref="D33:G34"/>
    <mergeCell ref="H33:H34"/>
    <mergeCell ref="I33:I34"/>
    <mergeCell ref="J33:J34"/>
    <mergeCell ref="D26:G26"/>
    <mergeCell ref="B27:K27"/>
    <mergeCell ref="B31:B32"/>
    <mergeCell ref="C31:C32"/>
    <mergeCell ref="D31:G32"/>
    <mergeCell ref="H31:H32"/>
    <mergeCell ref="I31:I32"/>
    <mergeCell ref="J31:J32"/>
    <mergeCell ref="K31:K32"/>
    <mergeCell ref="D19:G19"/>
    <mergeCell ref="D6:G6"/>
    <mergeCell ref="H6:K6"/>
    <mergeCell ref="B9:K9"/>
    <mergeCell ref="D10:G10"/>
    <mergeCell ref="B11:K11"/>
  </mergeCells>
  <pageMargins left="0.70866141732283472" right="0.70866141732283472" top="0.74803149606299213" bottom="0.74803149606299213" header="0.31496062992125984" footer="0.31496062992125984"/>
  <pageSetup paperSize="9" orientation="landscape" r:id="rId1"/>
  <headerFooter>
    <oddHeader>&amp;CPT
Anexo XIII&amp;L&amp;"Calibri"&amp;10&amp;K000000Confidential&amp;1#</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54"/>
  <sheetViews>
    <sheetView showGridLines="0" zoomScaleNormal="100" zoomScalePageLayoutView="70" workbookViewId="0"/>
  </sheetViews>
  <sheetFormatPr defaultColWidth="9.140625" defaultRowHeight="14.25"/>
  <cols>
    <col min="1" max="1" width="4.7109375" style="8" customWidth="1"/>
    <col min="2" max="2" width="9.140625" style="8"/>
    <col min="3" max="3" width="83.140625" style="8" customWidth="1"/>
    <col min="4" max="8" width="21.140625" style="8" customWidth="1"/>
    <col min="9" max="9" width="12.140625" style="8" bestFit="1" customWidth="1"/>
    <col min="10" max="16384" width="9.140625" style="8"/>
  </cols>
  <sheetData>
    <row r="1" spans="2:8" ht="18">
      <c r="B1" s="138" t="s">
        <v>359</v>
      </c>
    </row>
    <row r="2" spans="2:8" s="57" customFormat="1" ht="15">
      <c r="B2" s="416" t="s">
        <v>401</v>
      </c>
    </row>
    <row r="3" spans="2:8" s="417" customFormat="1">
      <c r="B3" s="57" t="s">
        <v>815</v>
      </c>
    </row>
    <row r="4" spans="2:8" s="417" customFormat="1">
      <c r="B4" s="57"/>
    </row>
    <row r="5" spans="2:8" s="79" customFormat="1" ht="20.25" customHeight="1">
      <c r="B5" s="927"/>
      <c r="C5" s="927"/>
      <c r="D5" s="282" t="s">
        <v>4</v>
      </c>
      <c r="E5" s="282" t="s">
        <v>5</v>
      </c>
      <c r="F5" s="282" t="s">
        <v>6</v>
      </c>
      <c r="G5" s="282" t="s">
        <v>41</v>
      </c>
      <c r="H5" s="65" t="s">
        <v>42</v>
      </c>
    </row>
    <row r="6" spans="2:8" s="79" customFormat="1" ht="30" customHeight="1">
      <c r="B6" s="927"/>
      <c r="C6" s="927"/>
      <c r="D6" s="850" t="s">
        <v>402</v>
      </c>
      <c r="E6" s="850"/>
      <c r="F6" s="850"/>
      <c r="G6" s="850"/>
      <c r="H6" s="870" t="s">
        <v>403</v>
      </c>
    </row>
    <row r="7" spans="2:8" s="79" customFormat="1" ht="30" customHeight="1">
      <c r="B7" s="927"/>
      <c r="C7" s="927"/>
      <c r="D7" s="625" t="s">
        <v>404</v>
      </c>
      <c r="E7" s="625" t="s">
        <v>405</v>
      </c>
      <c r="F7" s="625" t="s">
        <v>406</v>
      </c>
      <c r="G7" s="625" t="s">
        <v>407</v>
      </c>
      <c r="H7" s="924"/>
    </row>
    <row r="8" spans="2:8" s="79" customFormat="1" ht="20.25" customHeight="1" thickBot="1">
      <c r="B8" s="388" t="s">
        <v>408</v>
      </c>
      <c r="C8" s="388"/>
      <c r="D8" s="388"/>
      <c r="E8" s="388"/>
      <c r="F8" s="388"/>
      <c r="G8" s="388"/>
      <c r="H8" s="388"/>
    </row>
    <row r="9" spans="2:8" s="661" customFormat="1" ht="20.25" customHeight="1">
      <c r="B9" s="421">
        <v>1</v>
      </c>
      <c r="C9" s="422" t="s">
        <v>409</v>
      </c>
      <c r="D9" s="423">
        <f>+D10</f>
        <v>3566199.8026000005</v>
      </c>
      <c r="E9" s="423">
        <f>+E10</f>
        <v>0</v>
      </c>
      <c r="F9" s="423">
        <f>+F10</f>
        <v>0</v>
      </c>
      <c r="G9" s="424">
        <f>+G10</f>
        <v>271621.04048999998</v>
      </c>
      <c r="H9" s="424">
        <f>+H10</f>
        <v>3837820.8430900006</v>
      </c>
    </row>
    <row r="10" spans="2:8" s="79" customFormat="1" ht="20.25" customHeight="1">
      <c r="B10" s="425">
        <v>2</v>
      </c>
      <c r="C10" s="357" t="s">
        <v>410</v>
      </c>
      <c r="D10" s="673">
        <v>3566199.8026000005</v>
      </c>
      <c r="E10" s="426">
        <v>0</v>
      </c>
      <c r="F10" s="426">
        <v>0</v>
      </c>
      <c r="G10" s="426">
        <v>271621.04048999998</v>
      </c>
      <c r="H10" s="426">
        <v>3837820.8430900006</v>
      </c>
    </row>
    <row r="11" spans="2:8" s="79" customFormat="1" ht="20.25" customHeight="1">
      <c r="B11" s="425">
        <v>3</v>
      </c>
      <c r="C11" s="357" t="s">
        <v>411</v>
      </c>
      <c r="D11" s="444"/>
      <c r="E11" s="426">
        <v>0</v>
      </c>
      <c r="F11" s="426">
        <v>0</v>
      </c>
      <c r="G11" s="632">
        <v>0</v>
      </c>
      <c r="H11" s="632">
        <v>0</v>
      </c>
    </row>
    <row r="12" spans="2:8" s="661" customFormat="1" ht="20.25" customHeight="1">
      <c r="B12" s="428">
        <v>4</v>
      </c>
      <c r="C12" s="429" t="s">
        <v>412</v>
      </c>
      <c r="D12" s="443"/>
      <c r="E12" s="430">
        <f>+E13+E14</f>
        <v>27359913.443195749</v>
      </c>
      <c r="F12" s="430">
        <f>+F13+F14</f>
        <v>0</v>
      </c>
      <c r="G12" s="430">
        <f>+G13+G14</f>
        <v>0</v>
      </c>
      <c r="H12" s="430">
        <f>+H13+H14</f>
        <v>25606528.782766864</v>
      </c>
    </row>
    <row r="13" spans="2:8" s="79" customFormat="1" ht="20.25" customHeight="1">
      <c r="B13" s="425">
        <v>5</v>
      </c>
      <c r="C13" s="216" t="s">
        <v>370</v>
      </c>
      <c r="D13" s="443"/>
      <c r="E13" s="632">
        <v>19652133.677813772</v>
      </c>
      <c r="F13" s="632">
        <v>0</v>
      </c>
      <c r="G13" s="632">
        <v>0</v>
      </c>
      <c r="H13" s="632">
        <v>18669526.993923083</v>
      </c>
    </row>
    <row r="14" spans="2:8" s="79" customFormat="1" ht="20.25" customHeight="1">
      <c r="B14" s="425">
        <v>6</v>
      </c>
      <c r="C14" s="216" t="s">
        <v>371</v>
      </c>
      <c r="D14" s="443"/>
      <c r="E14" s="632">
        <v>7707779.765381977</v>
      </c>
      <c r="F14" s="632">
        <v>0</v>
      </c>
      <c r="G14" s="632">
        <v>0</v>
      </c>
      <c r="H14" s="632">
        <v>6937001.7888437798</v>
      </c>
    </row>
    <row r="15" spans="2:8" s="661" customFormat="1" ht="20.25" customHeight="1">
      <c r="B15" s="428">
        <v>7</v>
      </c>
      <c r="C15" s="429" t="s">
        <v>413</v>
      </c>
      <c r="D15" s="443"/>
      <c r="E15" s="632">
        <f t="shared" ref="E15:G15" si="0">+SUM(E16:E17)</f>
        <v>12073013.820781946</v>
      </c>
      <c r="F15" s="632">
        <f t="shared" si="0"/>
        <v>2066336.72386</v>
      </c>
      <c r="G15" s="632">
        <f t="shared" si="0"/>
        <v>1405314.6985200001</v>
      </c>
      <c r="H15" s="632">
        <f>+SUM(H16:H17)</f>
        <v>6423252.6308466978</v>
      </c>
    </row>
    <row r="16" spans="2:8" s="79" customFormat="1" ht="20.25" customHeight="1">
      <c r="B16" s="425">
        <v>8</v>
      </c>
      <c r="C16" s="357" t="s">
        <v>414</v>
      </c>
      <c r="D16" s="443"/>
      <c r="E16" s="632">
        <v>0</v>
      </c>
      <c r="F16" s="632">
        <v>0</v>
      </c>
      <c r="G16" s="632">
        <v>0</v>
      </c>
      <c r="H16" s="632">
        <v>0</v>
      </c>
    </row>
    <row r="17" spans="2:9" s="79" customFormat="1" ht="20.25" customHeight="1">
      <c r="B17" s="425">
        <v>9</v>
      </c>
      <c r="C17" s="357" t="s">
        <v>415</v>
      </c>
      <c r="D17" s="445"/>
      <c r="E17" s="632">
        <v>12073013.820781946</v>
      </c>
      <c r="F17" s="632">
        <v>2066336.72386</v>
      </c>
      <c r="G17" s="632">
        <v>1405314.6985200001</v>
      </c>
      <c r="H17" s="632">
        <v>6423252.6308466978</v>
      </c>
    </row>
    <row r="18" spans="2:9" s="661" customFormat="1" ht="20.25" customHeight="1">
      <c r="B18" s="428">
        <v>10</v>
      </c>
      <c r="C18" s="429" t="s">
        <v>416</v>
      </c>
      <c r="D18" s="445"/>
      <c r="E18" s="632">
        <v>0</v>
      </c>
      <c r="F18" s="632">
        <v>0</v>
      </c>
      <c r="G18" s="632">
        <v>0</v>
      </c>
      <c r="H18" s="632">
        <v>0</v>
      </c>
    </row>
    <row r="19" spans="2:9" s="661" customFormat="1" ht="20.25" customHeight="1">
      <c r="B19" s="428">
        <v>11</v>
      </c>
      <c r="C19" s="429" t="s">
        <v>417</v>
      </c>
      <c r="D19" s="431" t="s">
        <v>936</v>
      </c>
      <c r="E19" s="430">
        <f>+E21</f>
        <v>1169643.7746775807</v>
      </c>
      <c r="F19" s="430">
        <f>+F21</f>
        <v>996473.97124802193</v>
      </c>
      <c r="G19" s="430">
        <f>+G21</f>
        <v>4382701.4695935231</v>
      </c>
      <c r="H19" s="430">
        <f>+H21</f>
        <v>4880938.4552175337</v>
      </c>
    </row>
    <row r="20" spans="2:9" s="79" customFormat="1" ht="20.25" customHeight="1">
      <c r="B20" s="425">
        <v>12</v>
      </c>
      <c r="C20" s="216" t="s">
        <v>418</v>
      </c>
      <c r="D20" s="432">
        <v>0</v>
      </c>
      <c r="E20" s="427"/>
      <c r="F20" s="427"/>
      <c r="G20" s="427"/>
      <c r="H20" s="427"/>
    </row>
    <row r="21" spans="2:9" s="79" customFormat="1" ht="20.25" customHeight="1">
      <c r="B21" s="425">
        <v>13</v>
      </c>
      <c r="C21" s="216" t="s">
        <v>419</v>
      </c>
      <c r="D21" s="444"/>
      <c r="E21" s="632">
        <v>1169643.7746775807</v>
      </c>
      <c r="F21" s="632">
        <v>996473.97124802193</v>
      </c>
      <c r="G21" s="632">
        <v>4382701.4695935231</v>
      </c>
      <c r="H21" s="632">
        <v>4880938.4552175337</v>
      </c>
    </row>
    <row r="22" spans="2:9" s="79" customFormat="1" ht="20.25" customHeight="1">
      <c r="B22" s="433">
        <v>14</v>
      </c>
      <c r="C22" s="434" t="s">
        <v>420</v>
      </c>
      <c r="D22" s="446"/>
      <c r="E22" s="435"/>
      <c r="F22" s="435"/>
      <c r="G22" s="435"/>
      <c r="H22" s="436">
        <f>+H9+H12+H15+H19</f>
        <v>40748540.711921096</v>
      </c>
      <c r="I22" s="674">
        <f>+H9+H12+H15+H19-H22</f>
        <v>0</v>
      </c>
    </row>
    <row r="23" spans="2:9" s="79" customFormat="1" ht="20.25" customHeight="1" thickBot="1">
      <c r="B23" s="388" t="s">
        <v>421</v>
      </c>
      <c r="C23" s="388"/>
      <c r="D23" s="382"/>
      <c r="E23" s="382"/>
      <c r="F23" s="382"/>
      <c r="G23" s="382"/>
      <c r="H23" s="382"/>
    </row>
    <row r="24" spans="2:9" s="661" customFormat="1" ht="20.25" customHeight="1">
      <c r="B24" s="437">
        <v>15</v>
      </c>
      <c r="C24" s="422" t="s">
        <v>367</v>
      </c>
      <c r="D24" s="442"/>
      <c r="E24" s="438"/>
      <c r="F24" s="438"/>
      <c r="G24" s="438"/>
      <c r="H24" s="423">
        <v>0</v>
      </c>
    </row>
    <row r="25" spans="2:9" s="661" customFormat="1" ht="20.25" customHeight="1">
      <c r="B25" s="428" t="s">
        <v>422</v>
      </c>
      <c r="C25" s="429" t="s">
        <v>423</v>
      </c>
      <c r="D25" s="443"/>
      <c r="E25" s="430">
        <v>1161.1111845090002</v>
      </c>
      <c r="F25" s="430">
        <v>2943.3557571339916</v>
      </c>
      <c r="G25" s="430">
        <v>10984755.618671551</v>
      </c>
      <c r="H25" s="430">
        <v>9340531.0727712158</v>
      </c>
    </row>
    <row r="26" spans="2:9" s="661" customFormat="1" ht="20.25" customHeight="1">
      <c r="B26" s="428">
        <v>16</v>
      </c>
      <c r="C26" s="429" t="s">
        <v>424</v>
      </c>
      <c r="D26" s="443"/>
      <c r="E26" s="430">
        <v>0</v>
      </c>
      <c r="F26" s="430">
        <v>0</v>
      </c>
      <c r="G26" s="430">
        <v>0</v>
      </c>
      <c r="H26" s="430">
        <v>0</v>
      </c>
    </row>
    <row r="27" spans="2:9" s="661" customFormat="1" ht="20.25" customHeight="1">
      <c r="B27" s="428">
        <v>17</v>
      </c>
      <c r="C27" s="429" t="s">
        <v>425</v>
      </c>
      <c r="D27" s="443"/>
      <c r="E27" s="430">
        <f>+E29+E30+E32+E34</f>
        <v>2347518.7756519564</v>
      </c>
      <c r="F27" s="430">
        <f>+F29+F30+F32+F34</f>
        <v>1097426.9192848061</v>
      </c>
      <c r="G27" s="430">
        <f>+G29+G30+G32+G34</f>
        <v>26053576.818704884</v>
      </c>
      <c r="H27" s="430">
        <f>+H29+H30+H32+H34</f>
        <v>21857172.314385939</v>
      </c>
    </row>
    <row r="28" spans="2:9" s="79" customFormat="1" ht="30" customHeight="1">
      <c r="B28" s="425">
        <v>18</v>
      </c>
      <c r="C28" s="357" t="s">
        <v>759</v>
      </c>
      <c r="D28" s="443"/>
      <c r="E28" s="632">
        <v>0</v>
      </c>
      <c r="F28" s="632">
        <v>0</v>
      </c>
      <c r="G28" s="632">
        <v>0</v>
      </c>
      <c r="H28" s="632">
        <v>0</v>
      </c>
    </row>
    <row r="29" spans="2:9" s="79" customFormat="1" ht="30" customHeight="1">
      <c r="B29" s="425">
        <v>19</v>
      </c>
      <c r="C29" s="357" t="s">
        <v>760</v>
      </c>
      <c r="D29" s="443"/>
      <c r="E29" s="632">
        <v>87849.663320925451</v>
      </c>
      <c r="F29" s="632">
        <v>94173.106390000001</v>
      </c>
      <c r="G29" s="632">
        <v>852889.5756519296</v>
      </c>
      <c r="H29" s="632">
        <v>908757.83701502217</v>
      </c>
    </row>
    <row r="30" spans="2:9" s="79" customFormat="1" ht="30" customHeight="1">
      <c r="B30" s="425">
        <v>20</v>
      </c>
      <c r="C30" s="357" t="s">
        <v>761</v>
      </c>
      <c r="D30" s="443"/>
      <c r="E30" s="632">
        <v>2175721.5583499931</v>
      </c>
      <c r="F30" s="632">
        <v>950063.89715014969</v>
      </c>
      <c r="G30" s="632">
        <v>11041061.36887713</v>
      </c>
      <c r="H30" s="632">
        <v>13612903.448669806</v>
      </c>
    </row>
    <row r="31" spans="2:9" s="79" customFormat="1" ht="30" customHeight="1">
      <c r="B31" s="425">
        <v>21</v>
      </c>
      <c r="C31" s="216" t="s">
        <v>426</v>
      </c>
      <c r="D31" s="443"/>
      <c r="E31" s="632">
        <v>0</v>
      </c>
      <c r="F31" s="632">
        <v>0</v>
      </c>
      <c r="G31" s="632">
        <v>0</v>
      </c>
      <c r="H31" s="632">
        <v>0</v>
      </c>
    </row>
    <row r="32" spans="2:9" s="79" customFormat="1" ht="20.25" customHeight="1">
      <c r="B32" s="425">
        <v>22</v>
      </c>
      <c r="C32" s="357" t="s">
        <v>427</v>
      </c>
      <c r="D32" s="443"/>
      <c r="E32" s="632">
        <v>83947.553981037956</v>
      </c>
      <c r="F32" s="632">
        <v>53189.91574465645</v>
      </c>
      <c r="G32" s="632">
        <v>13946505.700985825</v>
      </c>
      <c r="H32" s="632">
        <v>7154293.9731491124</v>
      </c>
    </row>
    <row r="33" spans="2:9" s="79" customFormat="1" ht="22.5">
      <c r="B33" s="425">
        <v>23</v>
      </c>
      <c r="C33" s="216" t="s">
        <v>426</v>
      </c>
      <c r="D33" s="443"/>
      <c r="E33" s="632">
        <v>1430.531205526871</v>
      </c>
      <c r="F33" s="632">
        <v>2876.1324448204177</v>
      </c>
      <c r="G33" s="632">
        <v>11003293.294344531</v>
      </c>
      <c r="H33" s="632">
        <v>7154293.9731491124</v>
      </c>
    </row>
    <row r="34" spans="2:9" s="79" customFormat="1" ht="30" customHeight="1">
      <c r="B34" s="425">
        <v>24</v>
      </c>
      <c r="C34" s="357" t="s">
        <v>428</v>
      </c>
      <c r="D34" s="443"/>
      <c r="E34" s="632">
        <v>0</v>
      </c>
      <c r="F34" s="632">
        <v>0</v>
      </c>
      <c r="G34" s="632">
        <v>213120.17318999997</v>
      </c>
      <c r="H34" s="632">
        <v>181217.05555199998</v>
      </c>
    </row>
    <row r="35" spans="2:9" s="661" customFormat="1" ht="20.25" customHeight="1">
      <c r="B35" s="428">
        <v>25</v>
      </c>
      <c r="C35" s="429" t="s">
        <v>429</v>
      </c>
      <c r="D35" s="441"/>
      <c r="E35" s="430">
        <v>0</v>
      </c>
      <c r="F35" s="430">
        <v>0</v>
      </c>
      <c r="G35" s="430">
        <v>0</v>
      </c>
      <c r="H35" s="430">
        <v>0</v>
      </c>
    </row>
    <row r="36" spans="2:9" s="661" customFormat="1" ht="20.25" customHeight="1">
      <c r="B36" s="428">
        <v>26</v>
      </c>
      <c r="C36" s="429" t="s">
        <v>430</v>
      </c>
      <c r="D36" s="430"/>
      <c r="E36" s="440">
        <f>+E41</f>
        <v>318823.5966020202</v>
      </c>
      <c r="F36" s="440">
        <f>+F41</f>
        <v>9427.1498760509894</v>
      </c>
      <c r="G36" s="440">
        <f>+G37+G38+G39+G40+G41</f>
        <v>1449201.9194262032</v>
      </c>
      <c r="H36" s="440">
        <f>+H37+H38+H39+H40+H41</f>
        <v>2426121.0714847716</v>
      </c>
    </row>
    <row r="37" spans="2:9" s="79" customFormat="1" ht="20.25" customHeight="1">
      <c r="B37" s="425">
        <v>27</v>
      </c>
      <c r="C37" s="357" t="s">
        <v>431</v>
      </c>
      <c r="D37" s="444"/>
      <c r="E37" s="427"/>
      <c r="F37" s="427"/>
      <c r="G37" s="632">
        <v>1717.49596</v>
      </c>
      <c r="H37" s="439">
        <v>1459.871566</v>
      </c>
    </row>
    <row r="38" spans="2:9" s="79" customFormat="1" ht="20.25" customHeight="1">
      <c r="B38" s="425">
        <v>28</v>
      </c>
      <c r="C38" s="357" t="s">
        <v>432</v>
      </c>
      <c r="D38" s="443"/>
      <c r="E38" s="925">
        <v>104245.59720999999</v>
      </c>
      <c r="F38" s="925"/>
      <c r="G38" s="925"/>
      <c r="H38" s="632">
        <v>88608.757628499996</v>
      </c>
    </row>
    <row r="39" spans="2:9" s="79" customFormat="1" ht="20.25" customHeight="1">
      <c r="B39" s="425">
        <v>29</v>
      </c>
      <c r="C39" s="357" t="s">
        <v>849</v>
      </c>
      <c r="D39" s="443"/>
      <c r="E39" s="926">
        <v>610052.50162995351</v>
      </c>
      <c r="F39" s="926"/>
      <c r="G39" s="926"/>
      <c r="H39" s="632">
        <v>610052.50162995351</v>
      </c>
    </row>
    <row r="40" spans="2:9" s="79" customFormat="1" ht="20.25" customHeight="1">
      <c r="B40" s="425">
        <v>30</v>
      </c>
      <c r="C40" s="357" t="s">
        <v>433</v>
      </c>
      <c r="D40" s="443"/>
      <c r="E40" s="925">
        <v>833385.82520999946</v>
      </c>
      <c r="F40" s="925"/>
      <c r="G40" s="925"/>
      <c r="H40" s="632">
        <v>41669.291260499973</v>
      </c>
    </row>
    <row r="41" spans="2:9" s="79" customFormat="1" ht="20.25" customHeight="1">
      <c r="B41" s="425">
        <v>31</v>
      </c>
      <c r="C41" s="357" t="s">
        <v>434</v>
      </c>
      <c r="D41" s="443"/>
      <c r="E41" s="439">
        <v>318823.5966020202</v>
      </c>
      <c r="F41" s="439">
        <v>9427.1498760509894</v>
      </c>
      <c r="G41" s="439">
        <v>1447484.4234662033</v>
      </c>
      <c r="H41" s="439">
        <v>1684330.6493998182</v>
      </c>
    </row>
    <row r="42" spans="2:9" s="79" customFormat="1" ht="20.25" customHeight="1">
      <c r="B42" s="428">
        <v>32</v>
      </c>
      <c r="C42" s="429" t="s">
        <v>435</v>
      </c>
      <c r="D42" s="443"/>
      <c r="E42" s="430">
        <v>3727029.4020342124</v>
      </c>
      <c r="F42" s="430">
        <v>2162129.2377711083</v>
      </c>
      <c r="G42" s="430">
        <v>3544847.2484728461</v>
      </c>
      <c r="H42" s="440">
        <v>227825.63175312884</v>
      </c>
    </row>
    <row r="43" spans="2:9" s="79" customFormat="1" ht="20.25" customHeight="1">
      <c r="B43" s="433">
        <v>33</v>
      </c>
      <c r="C43" s="434" t="s">
        <v>436</v>
      </c>
      <c r="D43" s="446"/>
      <c r="E43" s="435"/>
      <c r="F43" s="435"/>
      <c r="G43" s="435"/>
      <c r="H43" s="436">
        <f>+H24+H26+H27+H36+H42+H25</f>
        <v>33851650.090395056</v>
      </c>
      <c r="I43" s="674"/>
    </row>
    <row r="44" spans="2:9" s="79" customFormat="1" ht="20.25" customHeight="1" thickBot="1">
      <c r="B44" s="388">
        <v>34</v>
      </c>
      <c r="C44" s="388" t="s">
        <v>437</v>
      </c>
      <c r="D44" s="382"/>
      <c r="E44" s="382"/>
      <c r="F44" s="382"/>
      <c r="G44" s="382"/>
      <c r="H44" s="420">
        <f>+IFERROR(H22/H43,"-")</f>
        <v>1.2037386834351966</v>
      </c>
    </row>
    <row r="45" spans="2:9" s="57" customFormat="1"/>
    <row r="51" spans="8:8">
      <c r="H51" s="675"/>
    </row>
    <row r="52" spans="8:8">
      <c r="H52" s="675"/>
    </row>
    <row r="54" spans="8:8">
      <c r="H54" s="675"/>
    </row>
  </sheetData>
  <mergeCells count="7">
    <mergeCell ref="H6:H7"/>
    <mergeCell ref="E38:G38"/>
    <mergeCell ref="E39:G39"/>
    <mergeCell ref="E40:G40"/>
    <mergeCell ref="B5:C5"/>
    <mergeCell ref="B6:C7"/>
    <mergeCell ref="D6:G6"/>
  </mergeCells>
  <pageMargins left="0.70866141732283472" right="0.70866141732283472" top="0.74803149606299213" bottom="0.74803149606299213" header="0.31496062992125984" footer="0.31496062992125984"/>
  <pageSetup paperSize="9" orientation="landscape" r:id="rId1"/>
  <headerFooter>
    <oddHeader>&amp;CPT
Anexo XIII&amp;L&amp;"Calibri"&amp;10&amp;K000000Confidential&amp;1#</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
  <sheetViews>
    <sheetView showGridLines="0" topLeftCell="A7" zoomScaleNormal="100" zoomScalePageLayoutView="64" workbookViewId="0"/>
  </sheetViews>
  <sheetFormatPr defaultColWidth="9.140625" defaultRowHeight="14.25"/>
  <cols>
    <col min="1" max="1" width="4.7109375" style="21" customWidth="1"/>
    <col min="2" max="2" width="4.85546875" style="8" customWidth="1"/>
    <col min="3" max="3" width="43.85546875" style="8" customWidth="1"/>
    <col min="4" max="4" width="23.42578125" style="8" bestFit="1" customWidth="1"/>
    <col min="5" max="6" width="22.140625" style="8" customWidth="1"/>
    <col min="7" max="9" width="22.140625" style="8" hidden="1" customWidth="1"/>
    <col min="10" max="10" width="22.140625" style="8" customWidth="1"/>
    <col min="11" max="11" width="4.7109375" style="8" customWidth="1"/>
    <col min="12" max="16384" width="9.140625" style="8"/>
  </cols>
  <sheetData>
    <row r="1" spans="1:11" hidden="1">
      <c r="K1" s="22"/>
    </row>
    <row r="2" spans="1:11" hidden="1"/>
    <row r="3" spans="1:11" ht="31.5" hidden="1" customHeight="1">
      <c r="A3" s="23"/>
      <c r="B3" s="929" t="s">
        <v>941</v>
      </c>
      <c r="C3" s="932" t="s">
        <v>942</v>
      </c>
      <c r="D3" s="933"/>
      <c r="E3" s="933"/>
      <c r="F3" s="933"/>
      <c r="G3" s="933"/>
      <c r="H3" s="933"/>
      <c r="I3" s="933"/>
      <c r="J3" s="933"/>
      <c r="K3" s="24"/>
    </row>
    <row r="4" spans="1:11" ht="32.25" hidden="1" customHeight="1">
      <c r="A4" s="23"/>
      <c r="B4" s="930"/>
      <c r="C4" s="934" t="s">
        <v>943</v>
      </c>
      <c r="D4" s="935"/>
      <c r="E4" s="935"/>
      <c r="F4" s="935"/>
      <c r="G4" s="935"/>
      <c r="H4" s="935"/>
      <c r="I4" s="935"/>
      <c r="J4" s="935"/>
      <c r="K4" s="24"/>
    </row>
    <row r="5" spans="1:11" ht="25.5" hidden="1" customHeight="1">
      <c r="A5" s="19"/>
      <c r="B5" s="931"/>
      <c r="C5" s="932" t="s">
        <v>944</v>
      </c>
      <c r="D5" s="933"/>
      <c r="E5" s="933"/>
      <c r="F5" s="933"/>
      <c r="G5" s="933"/>
      <c r="H5" s="933"/>
      <c r="I5" s="933"/>
      <c r="J5" s="933"/>
      <c r="K5" s="20"/>
    </row>
    <row r="6" spans="1:11" ht="15" hidden="1">
      <c r="A6" s="19"/>
      <c r="B6" s="25"/>
      <c r="C6" s="26"/>
      <c r="D6" s="26"/>
      <c r="E6" s="26"/>
      <c r="F6" s="26"/>
      <c r="G6" s="26"/>
      <c r="H6" s="26"/>
      <c r="I6" s="26"/>
      <c r="J6" s="26"/>
      <c r="K6" s="20"/>
    </row>
    <row r="7" spans="1:11" s="27" customFormat="1" ht="18">
      <c r="A7" s="19"/>
      <c r="B7" s="372" t="s">
        <v>946</v>
      </c>
      <c r="D7" s="28"/>
      <c r="K7" s="20"/>
    </row>
    <row r="8" spans="1:11" s="27" customFormat="1">
      <c r="A8" s="19"/>
      <c r="K8" s="20"/>
    </row>
    <row r="9" spans="1:11" s="79" customFormat="1" ht="20.100000000000001" customHeight="1">
      <c r="B9" s="936"/>
      <c r="C9" s="936"/>
      <c r="D9" s="305" t="s">
        <v>4</v>
      </c>
      <c r="E9" s="305" t="s">
        <v>5</v>
      </c>
      <c r="F9" s="305" t="s">
        <v>6</v>
      </c>
      <c r="G9" s="305" t="s">
        <v>464</v>
      </c>
      <c r="H9" s="340" t="s">
        <v>466</v>
      </c>
      <c r="I9" s="305"/>
      <c r="J9" s="305" t="s">
        <v>41</v>
      </c>
      <c r="K9" s="305"/>
    </row>
    <row r="10" spans="1:11" s="79" customFormat="1" ht="27.95" customHeight="1" thickBot="1">
      <c r="B10" s="924" t="s">
        <v>945</v>
      </c>
      <c r="C10" s="924"/>
      <c r="D10" s="928" t="s">
        <v>953</v>
      </c>
      <c r="E10" s="928"/>
      <c r="F10" s="928" t="s">
        <v>954</v>
      </c>
      <c r="G10" s="928"/>
      <c r="H10" s="928"/>
      <c r="I10" s="928"/>
      <c r="J10" s="928"/>
      <c r="K10" s="305"/>
    </row>
    <row r="11" spans="1:11" s="79" customFormat="1" ht="20.100000000000001" customHeight="1">
      <c r="B11" s="848"/>
      <c r="C11" s="848"/>
      <c r="D11" s="410" t="s">
        <v>999</v>
      </c>
      <c r="E11" s="410" t="s">
        <v>1005</v>
      </c>
      <c r="F11" s="410" t="str">
        <f>+D11</f>
        <v>Jun 23</v>
      </c>
      <c r="G11" s="411">
        <v>44896</v>
      </c>
      <c r="H11" s="340"/>
      <c r="I11" s="305"/>
      <c r="J11" s="410" t="s">
        <v>1005</v>
      </c>
      <c r="K11" s="305"/>
    </row>
    <row r="12" spans="1:11" s="57" customFormat="1" ht="20.100000000000001" customHeight="1">
      <c r="A12" s="128"/>
      <c r="B12" s="412">
        <v>1</v>
      </c>
      <c r="C12" s="413" t="s">
        <v>947</v>
      </c>
      <c r="D12" s="811">
        <v>76.33</v>
      </c>
      <c r="E12" s="811">
        <v>59.65</v>
      </c>
      <c r="F12" s="811">
        <v>235.05</v>
      </c>
      <c r="G12" s="811"/>
      <c r="H12" s="811"/>
      <c r="I12" s="811"/>
      <c r="J12" s="811">
        <v>165.96</v>
      </c>
      <c r="K12" s="409"/>
    </row>
    <row r="13" spans="1:11" s="57" customFormat="1" ht="20.100000000000001" customHeight="1">
      <c r="A13" s="128"/>
      <c r="B13" s="412">
        <v>2</v>
      </c>
      <c r="C13" s="413" t="s">
        <v>948</v>
      </c>
      <c r="D13" s="811">
        <v>-161.1</v>
      </c>
      <c r="E13" s="811">
        <v>-139.12</v>
      </c>
      <c r="F13" s="811">
        <v>-229.73</v>
      </c>
      <c r="G13" s="811"/>
      <c r="H13" s="811"/>
      <c r="I13" s="811"/>
      <c r="J13" s="811">
        <v>-152.52000000000001</v>
      </c>
      <c r="K13" s="409"/>
    </row>
    <row r="14" spans="1:11" s="57" customFormat="1" ht="20.100000000000001" customHeight="1">
      <c r="A14" s="128"/>
      <c r="B14" s="412">
        <v>3</v>
      </c>
      <c r="C14" s="413" t="s">
        <v>949</v>
      </c>
      <c r="D14" s="811">
        <v>38.81</v>
      </c>
      <c r="E14" s="811">
        <v>-43.32</v>
      </c>
      <c r="F14" s="812"/>
      <c r="G14" s="813"/>
      <c r="H14" s="813"/>
      <c r="I14" s="813"/>
      <c r="J14" s="812"/>
      <c r="K14" s="409"/>
    </row>
    <row r="15" spans="1:11" s="57" customFormat="1" ht="20.100000000000001" customHeight="1">
      <c r="A15" s="128"/>
      <c r="B15" s="412">
        <v>4</v>
      </c>
      <c r="C15" s="413" t="s">
        <v>950</v>
      </c>
      <c r="D15" s="811">
        <v>-79.39</v>
      </c>
      <c r="E15" s="811">
        <v>33.76</v>
      </c>
      <c r="F15" s="814"/>
      <c r="G15" s="815"/>
      <c r="H15" s="815"/>
      <c r="I15" s="815"/>
      <c r="J15" s="814"/>
    </row>
    <row r="16" spans="1:11" s="57" customFormat="1" ht="20.100000000000001" customHeight="1">
      <c r="A16" s="31"/>
      <c r="B16" s="412">
        <v>5</v>
      </c>
      <c r="C16" s="413" t="s">
        <v>951</v>
      </c>
      <c r="D16" s="811">
        <v>81.790000000000006</v>
      </c>
      <c r="E16" s="811">
        <v>49.22</v>
      </c>
      <c r="F16" s="814"/>
      <c r="G16" s="815"/>
      <c r="H16" s="815"/>
      <c r="I16" s="815"/>
      <c r="J16" s="814"/>
    </row>
    <row r="17" spans="1:10" s="57" customFormat="1" ht="20.100000000000001" customHeight="1" thickBot="1">
      <c r="A17" s="31"/>
      <c r="B17" s="414">
        <v>6</v>
      </c>
      <c r="C17" s="415" t="s">
        <v>952</v>
      </c>
      <c r="D17" s="816">
        <v>-173.44</v>
      </c>
      <c r="E17" s="816">
        <v>-106.45</v>
      </c>
      <c r="F17" s="817"/>
      <c r="G17" s="818"/>
      <c r="H17" s="818"/>
      <c r="I17" s="818"/>
      <c r="J17" s="817"/>
    </row>
    <row r="18" spans="1:10">
      <c r="A18" s="31"/>
    </row>
  </sheetData>
  <mergeCells count="8">
    <mergeCell ref="D10:E10"/>
    <mergeCell ref="F10:J10"/>
    <mergeCell ref="B10:C11"/>
    <mergeCell ref="B3:B5"/>
    <mergeCell ref="C3:J3"/>
    <mergeCell ref="C4:J4"/>
    <mergeCell ref="C5:J5"/>
    <mergeCell ref="B9:C9"/>
  </mergeCells>
  <pageMargins left="0.7" right="0.7" top="0.75" bottom="0.75" header="0.3" footer="0.3"/>
  <pageSetup paperSize="9" scale="75" orientation="landscape" r:id="rId1"/>
  <headerFooter>
    <oddHeader>&amp;CEN
Annex XX&amp;L&amp;"Calibri"&amp;10&amp;K000000Confidential&amp;1#</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L39"/>
  <sheetViews>
    <sheetView showGridLines="0" showZeros="0" zoomScaleNormal="100" workbookViewId="0"/>
  </sheetViews>
  <sheetFormatPr defaultColWidth="9.140625" defaultRowHeight="15" customHeight="1"/>
  <cols>
    <col min="1" max="1" width="4.7109375" style="15" customWidth="1"/>
    <col min="2" max="2" width="45.42578125" style="15" customWidth="1"/>
    <col min="3" max="6" width="17.42578125" style="15" customWidth="1"/>
    <col min="7" max="7" width="10.85546875" style="15" customWidth="1"/>
    <col min="8" max="8" width="13.5703125" style="15" customWidth="1"/>
    <col min="9" max="9" width="12.7109375" style="738" customWidth="1"/>
    <col min="10" max="16384" width="9.140625" style="15"/>
  </cols>
  <sheetData>
    <row r="1" spans="2:12" ht="15" customHeight="1">
      <c r="B1" s="937" t="s">
        <v>765</v>
      </c>
      <c r="C1" s="937"/>
      <c r="D1" s="937"/>
      <c r="E1" s="937"/>
      <c r="F1" s="14"/>
      <c r="G1" s="14"/>
    </row>
    <row r="2" spans="2:12" ht="13.5" customHeight="1">
      <c r="B2" s="6" t="s">
        <v>815</v>
      </c>
      <c r="C2" s="16"/>
      <c r="D2" s="16"/>
      <c r="E2" s="16"/>
      <c r="F2" s="14"/>
      <c r="G2" s="14"/>
    </row>
    <row r="3" spans="2:12" ht="15" customHeight="1">
      <c r="B3" s="17">
        <v>1</v>
      </c>
      <c r="C3" s="18"/>
      <c r="D3" s="18"/>
      <c r="H3" s="7"/>
      <c r="I3" s="15"/>
    </row>
    <row r="4" spans="2:12" ht="20.100000000000001" customHeight="1">
      <c r="B4" s="387"/>
      <c r="C4" s="938" t="s">
        <v>766</v>
      </c>
      <c r="D4" s="938"/>
      <c r="E4" s="938" t="s">
        <v>767</v>
      </c>
      <c r="F4" s="938"/>
      <c r="G4" s="739"/>
      <c r="H4" s="378"/>
      <c r="I4" s="9"/>
    </row>
    <row r="5" spans="2:12" s="378" customFormat="1" ht="20.100000000000001" customHeight="1">
      <c r="B5" s="376"/>
      <c r="C5" s="408" t="s">
        <v>997</v>
      </c>
      <c r="D5" s="408" t="s">
        <v>998</v>
      </c>
      <c r="E5" s="408" t="str">
        <f>+C5</f>
        <v>30 Jun 2023</v>
      </c>
      <c r="F5" s="408" t="str">
        <f>+D5</f>
        <v>31 Dec 2022</v>
      </c>
      <c r="G5" s="740"/>
      <c r="I5" s="9"/>
    </row>
    <row r="6" spans="2:12" s="650" customFormat="1" ht="20.100000000000001" customHeight="1" thickBot="1">
      <c r="B6" s="388" t="s">
        <v>768</v>
      </c>
      <c r="C6" s="388"/>
      <c r="D6" s="388"/>
      <c r="E6" s="388"/>
      <c r="F6" s="388"/>
      <c r="G6" s="740"/>
      <c r="H6" s="378"/>
    </row>
    <row r="7" spans="2:12" ht="20.100000000000001" customHeight="1">
      <c r="B7" s="399" t="s">
        <v>769</v>
      </c>
      <c r="C7" s="403">
        <v>3215376.2768446459</v>
      </c>
      <c r="D7" s="403">
        <v>3055248.8147950931</v>
      </c>
      <c r="E7" s="403">
        <v>3268228.5449700002</v>
      </c>
      <c r="F7" s="403">
        <v>3149896.2764400006</v>
      </c>
      <c r="G7" s="741"/>
      <c r="H7" s="742"/>
      <c r="I7" s="742"/>
      <c r="J7" s="742"/>
      <c r="K7" s="742"/>
      <c r="L7" s="742"/>
    </row>
    <row r="8" spans="2:12" ht="20.100000000000001" customHeight="1">
      <c r="B8" s="393" t="s">
        <v>770</v>
      </c>
      <c r="C8" s="404">
        <v>2815376.2768446459</v>
      </c>
      <c r="D8" s="404">
        <v>2655248.8147950931</v>
      </c>
      <c r="E8" s="404">
        <v>2868228.5449700002</v>
      </c>
      <c r="F8" s="404">
        <v>2749896.2764400006</v>
      </c>
      <c r="G8" s="741"/>
      <c r="H8" s="742"/>
      <c r="I8" s="742"/>
      <c r="J8" s="742"/>
      <c r="K8" s="742"/>
      <c r="L8" s="742"/>
    </row>
    <row r="9" spans="2:12" ht="20.100000000000001" customHeight="1">
      <c r="B9" s="393" t="s">
        <v>771</v>
      </c>
      <c r="C9" s="404">
        <v>273725.86051999999</v>
      </c>
      <c r="D9" s="404">
        <v>274326.09025999997</v>
      </c>
      <c r="E9" s="404">
        <v>273725.86051999999</v>
      </c>
      <c r="F9" s="404">
        <v>274326.09025999997</v>
      </c>
      <c r="G9" s="741"/>
      <c r="H9" s="742"/>
      <c r="I9" s="742"/>
      <c r="J9" s="742"/>
      <c r="K9" s="742"/>
      <c r="L9" s="742"/>
    </row>
    <row r="10" spans="2:12" ht="20.100000000000001" customHeight="1">
      <c r="B10" s="396" t="s">
        <v>772</v>
      </c>
      <c r="C10" s="405">
        <v>3489102.137364646</v>
      </c>
      <c r="D10" s="405">
        <v>3329574.9050550926</v>
      </c>
      <c r="E10" s="405">
        <v>3541954.4054900003</v>
      </c>
      <c r="F10" s="405">
        <v>3424222.3667000006</v>
      </c>
      <c r="G10" s="743"/>
      <c r="H10" s="742"/>
      <c r="I10" s="742"/>
      <c r="J10" s="742"/>
      <c r="K10" s="742"/>
      <c r="L10" s="742"/>
    </row>
    <row r="11" spans="2:12" s="650" customFormat="1" ht="20.100000000000001" customHeight="1" thickBot="1">
      <c r="B11" s="388" t="s">
        <v>562</v>
      </c>
      <c r="C11" s="388">
        <v>0</v>
      </c>
      <c r="D11" s="388">
        <v>0</v>
      </c>
      <c r="E11" s="388">
        <v>0</v>
      </c>
      <c r="F11" s="388">
        <v>0</v>
      </c>
      <c r="G11" s="740"/>
      <c r="H11" s="378"/>
    </row>
    <row r="12" spans="2:12" ht="20.100000000000001" customHeight="1">
      <c r="B12" s="399" t="s">
        <v>773</v>
      </c>
      <c r="C12" s="403">
        <v>13791773.480633881</v>
      </c>
      <c r="D12" s="403">
        <v>14032401.408153247</v>
      </c>
      <c r="E12" s="403">
        <v>13791773.480633881</v>
      </c>
      <c r="F12" s="403">
        <v>14042226.672153248</v>
      </c>
      <c r="G12" s="741"/>
      <c r="H12" s="744"/>
      <c r="I12" s="742"/>
      <c r="J12" s="742"/>
      <c r="K12" s="742"/>
      <c r="L12" s="742"/>
    </row>
    <row r="13" spans="2:12" ht="20.100000000000001" customHeight="1">
      <c r="B13" s="393" t="s">
        <v>774</v>
      </c>
      <c r="C13" s="404">
        <v>1119.3186899999998</v>
      </c>
      <c r="D13" s="404">
        <v>17828.901999999998</v>
      </c>
      <c r="E13" s="404">
        <v>1119.3186899999998</v>
      </c>
      <c r="F13" s="404">
        <v>17828.901999999998</v>
      </c>
      <c r="G13" s="741"/>
      <c r="H13" s="742"/>
      <c r="I13" s="742"/>
      <c r="J13" s="742"/>
      <c r="K13" s="742"/>
      <c r="L13" s="742"/>
    </row>
    <row r="14" spans="2:12" ht="20.100000000000001" customHeight="1">
      <c r="B14" s="393" t="s">
        <v>98</v>
      </c>
      <c r="C14" s="404">
        <v>2013646.7901300001</v>
      </c>
      <c r="D14" s="404">
        <v>2013646.7901300001</v>
      </c>
      <c r="E14" s="404">
        <v>2013646.7901300001</v>
      </c>
      <c r="F14" s="404">
        <v>2013646.7901300001</v>
      </c>
      <c r="G14" s="741"/>
      <c r="H14" s="742"/>
      <c r="I14" s="742"/>
      <c r="J14" s="742"/>
      <c r="K14" s="742"/>
      <c r="L14" s="742"/>
    </row>
    <row r="15" spans="2:12" ht="20.100000000000001" customHeight="1">
      <c r="B15" s="393" t="s">
        <v>775</v>
      </c>
      <c r="C15" s="404">
        <v>151342.43015999999</v>
      </c>
      <c r="D15" s="404">
        <v>184514.20898</v>
      </c>
      <c r="E15" s="404">
        <v>151342.43015999999</v>
      </c>
      <c r="F15" s="404">
        <v>184514.20898</v>
      </c>
      <c r="G15" s="741"/>
      <c r="H15" s="742"/>
      <c r="I15" s="742"/>
      <c r="J15" s="742"/>
      <c r="K15" s="742"/>
      <c r="L15" s="742"/>
    </row>
    <row r="16" spans="2:12" ht="20.100000000000001" customHeight="1">
      <c r="B16" s="406" t="s">
        <v>575</v>
      </c>
      <c r="C16" s="405">
        <v>15957882.019613881</v>
      </c>
      <c r="D16" s="405">
        <v>16248391.309263248</v>
      </c>
      <c r="E16" s="405">
        <v>15957882.019613881</v>
      </c>
      <c r="F16" s="405">
        <v>16258216.573263248</v>
      </c>
      <c r="G16" s="743"/>
      <c r="H16" s="742"/>
      <c r="I16" s="742"/>
      <c r="J16" s="742"/>
      <c r="K16" s="742"/>
      <c r="L16" s="742"/>
    </row>
    <row r="17" spans="2:12" s="650" customFormat="1" ht="20.100000000000001" customHeight="1" thickBot="1">
      <c r="B17" s="388" t="s">
        <v>776</v>
      </c>
      <c r="C17" s="388">
        <v>0</v>
      </c>
      <c r="D17" s="388">
        <v>0</v>
      </c>
      <c r="E17" s="388">
        <v>0</v>
      </c>
      <c r="F17" s="388">
        <v>0</v>
      </c>
      <c r="G17" s="740"/>
      <c r="H17" s="378"/>
    </row>
    <row r="18" spans="2:12" ht="20.100000000000001" customHeight="1">
      <c r="B18" s="399" t="s">
        <v>777</v>
      </c>
      <c r="C18" s="745">
        <f>+IFERROR(C8/C$16,"-")</f>
        <v>0.17642543499095045</v>
      </c>
      <c r="D18" s="745">
        <f t="shared" ref="D18:F18" si="0">+IFERROR(D8/D$16,"-")</f>
        <v>0.16341610466270154</v>
      </c>
      <c r="E18" s="745">
        <f t="shared" si="0"/>
        <v>0.17973742013160968</v>
      </c>
      <c r="F18" s="745">
        <f t="shared" si="0"/>
        <v>0.16913886366615538</v>
      </c>
      <c r="G18" s="746"/>
      <c r="H18" s="742"/>
      <c r="I18" s="742"/>
      <c r="J18" s="742"/>
      <c r="K18" s="742"/>
      <c r="L18" s="742"/>
    </row>
    <row r="19" spans="2:12" ht="20.100000000000001" customHeight="1">
      <c r="B19" s="393" t="s">
        <v>778</v>
      </c>
      <c r="C19" s="747">
        <f>+IFERROR(C7/C$16,"-")</f>
        <v>0.20149141802731824</v>
      </c>
      <c r="D19" s="747">
        <f t="shared" ref="D19:F19" si="1">+IFERROR(D7/D$16,"-")</f>
        <v>0.18803392635265304</v>
      </c>
      <c r="E19" s="748">
        <f t="shared" si="1"/>
        <v>0.20480340316797746</v>
      </c>
      <c r="F19" s="747">
        <f t="shared" si="1"/>
        <v>0.19374180816486522</v>
      </c>
      <c r="G19" s="749"/>
      <c r="H19" s="742"/>
      <c r="I19" s="742"/>
      <c r="J19" s="742"/>
      <c r="K19" s="742"/>
      <c r="L19" s="742"/>
    </row>
    <row r="20" spans="2:12" ht="20.100000000000001" customHeight="1" thickBot="1">
      <c r="B20" s="407" t="s">
        <v>779</v>
      </c>
      <c r="C20" s="750">
        <f>+IFERROR(C10/C$16,"-")</f>
        <v>0.21864443746834197</v>
      </c>
      <c r="D20" s="750">
        <f t="shared" ref="D20:F20" si="2">+IFERROR(D10/D$16,"-")</f>
        <v>0.20491720328995855</v>
      </c>
      <c r="E20" s="750">
        <f t="shared" si="2"/>
        <v>0.22195642260900122</v>
      </c>
      <c r="F20" s="750">
        <f t="shared" si="2"/>
        <v>0.21061488209790233</v>
      </c>
      <c r="G20" s="751"/>
      <c r="H20" s="742"/>
      <c r="I20" s="742"/>
      <c r="J20" s="742"/>
      <c r="K20" s="742"/>
      <c r="L20" s="742"/>
    </row>
    <row r="21" spans="2:12" ht="15" customHeight="1">
      <c r="B21" s="939"/>
      <c r="C21" s="939"/>
      <c r="D21" s="939"/>
      <c r="E21" s="939"/>
      <c r="F21" s="939"/>
      <c r="G21" s="752"/>
    </row>
    <row r="22" spans="2:12" ht="15" customHeight="1">
      <c r="B22" s="940"/>
      <c r="C22" s="940"/>
      <c r="D22" s="940"/>
      <c r="E22" s="940"/>
      <c r="F22" s="940"/>
      <c r="G22" s="753"/>
    </row>
    <row r="23" spans="2:12" ht="15" customHeight="1">
      <c r="C23" s="738"/>
      <c r="D23" s="738"/>
      <c r="E23" s="738"/>
      <c r="F23" s="738"/>
    </row>
    <row r="24" spans="2:12" ht="15" customHeight="1">
      <c r="C24" s="738"/>
      <c r="D24" s="738"/>
      <c r="E24" s="738"/>
      <c r="F24" s="738"/>
    </row>
    <row r="25" spans="2:12" ht="15" customHeight="1">
      <c r="C25" s="738"/>
      <c r="D25" s="738"/>
      <c r="E25" s="738"/>
      <c r="F25" s="738"/>
    </row>
    <row r="26" spans="2:12" ht="15" customHeight="1">
      <c r="C26" s="738"/>
      <c r="D26" s="738"/>
      <c r="E26" s="738"/>
      <c r="F26" s="738"/>
    </row>
    <row r="27" spans="2:12" ht="15" customHeight="1">
      <c r="C27" s="738"/>
      <c r="D27" s="738"/>
      <c r="E27" s="738"/>
      <c r="F27" s="738"/>
    </row>
    <row r="28" spans="2:12" ht="15" customHeight="1">
      <c r="C28" s="738"/>
      <c r="D28" s="738"/>
      <c r="E28" s="738"/>
      <c r="F28" s="738"/>
    </row>
    <row r="29" spans="2:12" ht="15" customHeight="1">
      <c r="C29" s="738"/>
      <c r="D29" s="738"/>
      <c r="E29" s="738"/>
      <c r="F29" s="738"/>
    </row>
    <row r="30" spans="2:12" ht="15" customHeight="1">
      <c r="C30" s="738"/>
      <c r="D30" s="738"/>
      <c r="E30" s="738"/>
      <c r="F30" s="738"/>
    </row>
    <row r="31" spans="2:12" ht="15" customHeight="1">
      <c r="C31" s="738"/>
      <c r="D31" s="738"/>
      <c r="E31" s="738"/>
      <c r="F31" s="738"/>
    </row>
    <row r="32" spans="2:12" ht="15" customHeight="1">
      <c r="C32" s="738"/>
      <c r="D32" s="738"/>
      <c r="E32" s="738"/>
      <c r="F32" s="738"/>
    </row>
    <row r="33" spans="3:6" ht="15" customHeight="1">
      <c r="C33" s="738"/>
      <c r="D33" s="738"/>
      <c r="E33" s="738"/>
      <c r="F33" s="738"/>
    </row>
    <row r="34" spans="3:6" ht="15" customHeight="1">
      <c r="C34" s="738"/>
      <c r="D34" s="738"/>
      <c r="E34" s="738"/>
      <c r="F34" s="738"/>
    </row>
    <row r="35" spans="3:6" ht="15" customHeight="1">
      <c r="C35" s="738"/>
      <c r="D35" s="738"/>
      <c r="E35" s="738"/>
      <c r="F35" s="738"/>
    </row>
    <row r="36" spans="3:6" ht="15" customHeight="1">
      <c r="C36" s="738"/>
      <c r="D36" s="738"/>
      <c r="E36" s="738"/>
      <c r="F36" s="738"/>
    </row>
    <row r="37" spans="3:6" ht="15" customHeight="1">
      <c r="C37" s="738"/>
      <c r="D37" s="738"/>
      <c r="E37" s="738"/>
      <c r="F37" s="738"/>
    </row>
    <row r="38" spans="3:6" ht="15" customHeight="1">
      <c r="C38" s="738"/>
      <c r="D38" s="738"/>
      <c r="E38" s="738"/>
      <c r="F38" s="738"/>
    </row>
    <row r="39" spans="3:6" ht="15" customHeight="1">
      <c r="C39" s="738"/>
      <c r="D39" s="738"/>
      <c r="E39" s="738"/>
      <c r="F39" s="738"/>
    </row>
  </sheetData>
  <mergeCells count="5">
    <mergeCell ref="B1:E1"/>
    <mergeCell ref="C4:D4"/>
    <mergeCell ref="E4:F4"/>
    <mergeCell ref="B21:F21"/>
    <mergeCell ref="B22:F22"/>
  </mergeCells>
  <hyperlinks>
    <hyperlink ref="H3" location="Índice!A1" display="Voltar ao Índice"/>
  </hyperlinks>
  <pageMargins left="0.7" right="0.7" top="0.75" bottom="0.75" header="0.3" footer="0.3"/>
  <pageSetup paperSize="9" orientation="portrait" r:id="rId1"/>
  <headerFooter>
    <oddHeader>&amp;L&amp;"Calibri"&amp;10&amp;K000000Confidential&amp;1#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H56"/>
  <sheetViews>
    <sheetView showGridLines="0" showZeros="0" zoomScaleNormal="100" workbookViewId="0"/>
  </sheetViews>
  <sheetFormatPr defaultColWidth="9.140625" defaultRowHeight="15" customHeight="1"/>
  <cols>
    <col min="1" max="2" width="4.7109375" style="5" customWidth="1"/>
    <col min="3" max="3" width="61.140625" style="5" customWidth="1"/>
    <col min="4" max="4" width="21.7109375" style="5" customWidth="1"/>
    <col min="5" max="5" width="15.7109375" style="755" customWidth="1"/>
    <col min="6" max="6" width="9.140625" style="5"/>
    <col min="7" max="7" width="13.42578125" style="5" bestFit="1" customWidth="1"/>
    <col min="8" max="8" width="11.28515625" style="5" bestFit="1" customWidth="1"/>
    <col min="9" max="16384" width="9.140625" style="5"/>
  </cols>
  <sheetData>
    <row r="1" spans="2:6" ht="15" customHeight="1">
      <c r="B1" s="942" t="s">
        <v>780</v>
      </c>
      <c r="C1" s="942"/>
      <c r="D1" s="942"/>
      <c r="E1" s="754"/>
    </row>
    <row r="2" spans="2:6" ht="20.25" customHeight="1">
      <c r="B2" s="57" t="s">
        <v>815</v>
      </c>
      <c r="C2" s="8"/>
      <c r="D2" s="9"/>
    </row>
    <row r="3" spans="2:6" ht="20.25" customHeight="1">
      <c r="B3" s="10">
        <v>1000</v>
      </c>
      <c r="C3" s="10"/>
      <c r="D3" s="11"/>
      <c r="E3" s="756"/>
    </row>
    <row r="4" spans="2:6" s="376" customFormat="1" ht="20.25" customHeight="1" thickBot="1">
      <c r="B4" s="375"/>
      <c r="C4" s="375"/>
      <c r="D4" s="386" t="s">
        <v>997</v>
      </c>
      <c r="E4" s="757"/>
    </row>
    <row r="5" spans="2:6" s="377" customFormat="1" ht="20.25" customHeight="1">
      <c r="B5" s="389">
        <v>1</v>
      </c>
      <c r="C5" s="390" t="s">
        <v>781</v>
      </c>
      <c r="D5" s="391">
        <v>1972962.08</v>
      </c>
      <c r="E5" s="624"/>
    </row>
    <row r="6" spans="2:6" s="377" customFormat="1" ht="20.25" customHeight="1">
      <c r="B6" s="392">
        <v>2</v>
      </c>
      <c r="C6" s="393" t="s">
        <v>782</v>
      </c>
      <c r="D6" s="394">
        <v>-2639.5909999999999</v>
      </c>
      <c r="E6" s="758"/>
    </row>
    <row r="7" spans="2:6" s="377" customFormat="1" ht="20.25" customHeight="1">
      <c r="B7" s="392">
        <v>3</v>
      </c>
      <c r="C7" s="393" t="s">
        <v>783</v>
      </c>
      <c r="D7" s="394">
        <v>0</v>
      </c>
      <c r="E7" s="758"/>
    </row>
    <row r="8" spans="2:6" s="377" customFormat="1" ht="20.25" customHeight="1">
      <c r="B8" s="392">
        <v>4</v>
      </c>
      <c r="C8" s="393" t="s">
        <v>784</v>
      </c>
      <c r="D8" s="394"/>
      <c r="E8" s="758"/>
    </row>
    <row r="9" spans="2:6" s="377" customFormat="1" ht="20.25" customHeight="1">
      <c r="B9" s="392">
        <v>5</v>
      </c>
      <c r="C9" s="393" t="s">
        <v>785</v>
      </c>
      <c r="D9" s="394">
        <v>400000</v>
      </c>
      <c r="E9" s="758"/>
    </row>
    <row r="10" spans="2:6" s="377" customFormat="1" ht="20.25" customHeight="1">
      <c r="B10" s="392">
        <v>6</v>
      </c>
      <c r="C10" s="393" t="s">
        <v>786</v>
      </c>
      <c r="D10" s="394">
        <v>1214472.324</v>
      </c>
      <c r="E10" s="758"/>
    </row>
    <row r="11" spans="2:6" s="377" customFormat="1" ht="20.25" customHeight="1">
      <c r="B11" s="395">
        <v>7</v>
      </c>
      <c r="C11" s="396" t="s">
        <v>787</v>
      </c>
      <c r="D11" s="397">
        <v>333669.30300000001</v>
      </c>
      <c r="E11" s="758"/>
    </row>
    <row r="12" spans="2:6" s="650" customFormat="1" ht="20.25" customHeight="1" thickBot="1">
      <c r="B12" s="382"/>
      <c r="C12" s="382" t="s">
        <v>788</v>
      </c>
      <c r="D12" s="383">
        <f>SUM(D5:D11)</f>
        <v>3918464.1159999999</v>
      </c>
      <c r="E12" s="759"/>
      <c r="F12" s="378"/>
    </row>
    <row r="13" spans="2:6" s="377" customFormat="1" ht="20.25" customHeight="1">
      <c r="B13" s="379">
        <v>8</v>
      </c>
      <c r="C13" s="380" t="s">
        <v>789</v>
      </c>
      <c r="D13" s="381">
        <v>1301.588</v>
      </c>
      <c r="E13" s="758"/>
    </row>
    <row r="14" spans="2:6" s="650" customFormat="1" ht="20.25" customHeight="1" thickBot="1">
      <c r="B14" s="382"/>
      <c r="C14" s="382" t="s">
        <v>790</v>
      </c>
      <c r="D14" s="383">
        <f>SUM(D12:D13)</f>
        <v>3919765.7039999999</v>
      </c>
      <c r="E14" s="759"/>
      <c r="F14" s="378"/>
    </row>
    <row r="15" spans="2:6" s="377" customFormat="1" ht="20.25" customHeight="1">
      <c r="B15" s="398">
        <v>9</v>
      </c>
      <c r="C15" s="399" t="s">
        <v>791</v>
      </c>
      <c r="D15" s="400"/>
      <c r="E15" s="758"/>
    </row>
    <row r="16" spans="2:6" s="377" customFormat="1" ht="20.25" customHeight="1">
      <c r="B16" s="392">
        <v>10</v>
      </c>
      <c r="C16" s="393" t="s">
        <v>792</v>
      </c>
      <c r="D16" s="394"/>
      <c r="E16" s="758"/>
    </row>
    <row r="17" spans="2:8" s="377" customFormat="1" ht="20.25" customHeight="1">
      <c r="B17" s="392">
        <v>11</v>
      </c>
      <c r="C17" s="393" t="s">
        <v>793</v>
      </c>
      <c r="D17" s="394">
        <f>-D9</f>
        <v>-400000</v>
      </c>
      <c r="E17" s="758"/>
    </row>
    <row r="18" spans="2:8" s="377" customFormat="1" ht="20.25" customHeight="1">
      <c r="B18" s="392">
        <v>12</v>
      </c>
      <c r="C18" s="393" t="s">
        <v>794</v>
      </c>
      <c r="D18" s="394">
        <f>-D11</f>
        <v>-333669.30300000001</v>
      </c>
      <c r="E18" s="758"/>
    </row>
    <row r="19" spans="2:8" s="377" customFormat="1" ht="20.25" customHeight="1">
      <c r="B19" s="392">
        <v>13</v>
      </c>
      <c r="C19" s="393" t="s">
        <v>795</v>
      </c>
      <c r="D19" s="394">
        <f>-D13</f>
        <v>-1301.588</v>
      </c>
      <c r="E19" s="758"/>
    </row>
    <row r="20" spans="2:8" s="377" customFormat="1" ht="20.25" customHeight="1">
      <c r="B20" s="392">
        <v>14</v>
      </c>
      <c r="C20" s="393" t="s">
        <v>796</v>
      </c>
      <c r="D20" s="394">
        <f>+SUM(D21:D24)</f>
        <v>-316566.268025</v>
      </c>
      <c r="E20" s="758"/>
    </row>
    <row r="21" spans="2:8" s="377" customFormat="1" ht="20.25" customHeight="1">
      <c r="B21" s="392"/>
      <c r="C21" s="392" t="s">
        <v>797</v>
      </c>
      <c r="D21" s="394">
        <v>-2E-3</v>
      </c>
      <c r="E21" s="758"/>
    </row>
    <row r="22" spans="2:8" s="377" customFormat="1" ht="20.25" customHeight="1">
      <c r="B22" s="392"/>
      <c r="C22" s="392" t="s">
        <v>798</v>
      </c>
      <c r="D22" s="394">
        <v>-2651.7240000000002</v>
      </c>
      <c r="E22" s="758"/>
    </row>
    <row r="23" spans="2:8" s="377" customFormat="1" ht="20.25" customHeight="1">
      <c r="B23" s="392"/>
      <c r="C23" s="392" t="s">
        <v>799</v>
      </c>
      <c r="D23" s="394">
        <v>0</v>
      </c>
      <c r="E23" s="758"/>
    </row>
    <row r="24" spans="2:8" s="377" customFormat="1" ht="20.25" customHeight="1">
      <c r="B24" s="395"/>
      <c r="C24" s="395" t="s">
        <v>800</v>
      </c>
      <c r="D24" s="397">
        <v>-313914.54202499997</v>
      </c>
      <c r="E24" s="758"/>
    </row>
    <row r="25" spans="2:8" s="650" customFormat="1" ht="20.25" customHeight="1" thickBot="1">
      <c r="B25" s="382"/>
      <c r="C25" s="382" t="s">
        <v>801</v>
      </c>
      <c r="D25" s="383">
        <f>SUM(D14:D20)</f>
        <v>2868228.544975</v>
      </c>
      <c r="E25" s="759"/>
      <c r="F25" s="378"/>
      <c r="G25" s="760"/>
      <c r="H25" s="761"/>
    </row>
    <row r="26" spans="2:8" s="377" customFormat="1" ht="20.25" customHeight="1">
      <c r="B26" s="398">
        <v>15</v>
      </c>
      <c r="C26" s="399" t="s">
        <v>802</v>
      </c>
      <c r="D26" s="400">
        <f>+D9</f>
        <v>400000</v>
      </c>
      <c r="E26" s="758"/>
    </row>
    <row r="27" spans="2:8" s="377" customFormat="1" ht="20.25" customHeight="1">
      <c r="B27" s="392">
        <v>16</v>
      </c>
      <c r="C27" s="393" t="s">
        <v>803</v>
      </c>
      <c r="D27" s="394"/>
      <c r="E27" s="758"/>
    </row>
    <row r="28" spans="2:8" s="377" customFormat="1" ht="20.25" customHeight="1">
      <c r="B28" s="392">
        <v>17</v>
      </c>
      <c r="C28" s="393" t="s">
        <v>804</v>
      </c>
      <c r="D28" s="394"/>
      <c r="E28" s="758"/>
    </row>
    <row r="29" spans="2:8" s="377" customFormat="1" ht="20.25" customHeight="1">
      <c r="B29" s="392">
        <v>18</v>
      </c>
      <c r="C29" s="393" t="s">
        <v>805</v>
      </c>
      <c r="D29" s="394"/>
      <c r="E29" s="758"/>
    </row>
    <row r="30" spans="2:8" s="377" customFormat="1" ht="20.25" customHeight="1">
      <c r="B30" s="392"/>
      <c r="C30" s="392" t="s">
        <v>797</v>
      </c>
      <c r="D30" s="394"/>
      <c r="E30" s="758"/>
    </row>
    <row r="31" spans="2:8" s="377" customFormat="1" ht="20.25" customHeight="1">
      <c r="B31" s="392"/>
      <c r="C31" s="392" t="s">
        <v>806</v>
      </c>
      <c r="D31" s="394"/>
      <c r="E31" s="758"/>
    </row>
    <row r="32" spans="2:8" s="377" customFormat="1" ht="25.15" customHeight="1">
      <c r="B32" s="401"/>
      <c r="C32" s="401" t="s">
        <v>807</v>
      </c>
      <c r="D32" s="394"/>
      <c r="E32" s="758"/>
    </row>
    <row r="33" spans="2:6" s="377" customFormat="1" ht="20.25" customHeight="1">
      <c r="B33" s="402"/>
      <c r="C33" s="402" t="s">
        <v>800</v>
      </c>
      <c r="D33" s="397"/>
      <c r="E33" s="758"/>
    </row>
    <row r="34" spans="2:6" s="650" customFormat="1" ht="20.25" customHeight="1" thickBot="1">
      <c r="B34" s="382"/>
      <c r="C34" s="382" t="s">
        <v>808</v>
      </c>
      <c r="D34" s="383">
        <f>+SUM(D25:D33)</f>
        <v>3268228.544975</v>
      </c>
      <c r="E34" s="759"/>
      <c r="F34" s="378"/>
    </row>
    <row r="35" spans="2:6" s="377" customFormat="1" ht="20.25" customHeight="1">
      <c r="B35" s="398">
        <v>19</v>
      </c>
      <c r="C35" s="399" t="s">
        <v>802</v>
      </c>
      <c r="D35" s="400">
        <v>208585.72899999999</v>
      </c>
      <c r="E35" s="758"/>
    </row>
    <row r="36" spans="2:6" s="377" customFormat="1" ht="20.25" customHeight="1">
      <c r="B36" s="392">
        <v>20</v>
      </c>
      <c r="C36" s="393" t="s">
        <v>809</v>
      </c>
      <c r="D36" s="394"/>
      <c r="E36" s="758"/>
    </row>
    <row r="37" spans="2:6" s="377" customFormat="1" ht="20.25" customHeight="1">
      <c r="B37" s="392">
        <v>21</v>
      </c>
      <c r="C37" s="393" t="s">
        <v>810</v>
      </c>
      <c r="D37" s="394"/>
      <c r="E37" s="758"/>
    </row>
    <row r="38" spans="2:6" s="377" customFormat="1" ht="20.25" customHeight="1">
      <c r="B38" s="392">
        <v>22</v>
      </c>
      <c r="C38" s="393" t="s">
        <v>811</v>
      </c>
      <c r="D38" s="394">
        <v>65140.131520000003</v>
      </c>
      <c r="E38" s="758"/>
    </row>
    <row r="39" spans="2:6" s="377" customFormat="1" ht="20.25" customHeight="1">
      <c r="B39" s="395">
        <v>23</v>
      </c>
      <c r="C39" s="396" t="s">
        <v>812</v>
      </c>
      <c r="D39" s="397"/>
      <c r="E39" s="758"/>
    </row>
    <row r="40" spans="2:6" s="650" customFormat="1" ht="20.25" customHeight="1" thickBot="1">
      <c r="B40" s="382"/>
      <c r="C40" s="382" t="s">
        <v>813</v>
      </c>
      <c r="D40" s="383">
        <f>+SUM(D35:D39)</f>
        <v>273725.86051999999</v>
      </c>
      <c r="E40" s="759"/>
      <c r="F40" s="378"/>
    </row>
    <row r="41" spans="2:6" s="650" customFormat="1" ht="20.25" customHeight="1" thickBot="1">
      <c r="B41" s="384"/>
      <c r="C41" s="384" t="s">
        <v>814</v>
      </c>
      <c r="D41" s="385">
        <f>+D34+D40</f>
        <v>3541954.4054950001</v>
      </c>
      <c r="E41" s="759"/>
      <c r="F41" s="378"/>
    </row>
    <row r="42" spans="2:6" ht="15" customHeight="1">
      <c r="B42" s="941"/>
      <c r="C42" s="941"/>
      <c r="D42" s="941"/>
      <c r="E42" s="762"/>
    </row>
    <row r="43" spans="2:6" ht="15" customHeight="1">
      <c r="B43" s="941"/>
      <c r="C43" s="941"/>
      <c r="D43" s="941"/>
      <c r="E43" s="763"/>
    </row>
    <row r="44" spans="2:6" ht="15" customHeight="1">
      <c r="B44" s="941"/>
      <c r="C44" s="941"/>
      <c r="D44" s="941"/>
      <c r="E44" s="763"/>
    </row>
    <row r="45" spans="2:6" ht="15" customHeight="1">
      <c r="B45" s="941"/>
      <c r="C45" s="941"/>
      <c r="D45" s="941"/>
    </row>
    <row r="46" spans="2:6" ht="15" customHeight="1">
      <c r="B46" s="941"/>
      <c r="C46" s="941"/>
      <c r="D46" s="941"/>
    </row>
    <row r="47" spans="2:6" ht="15" customHeight="1">
      <c r="B47" s="941"/>
      <c r="C47" s="941"/>
      <c r="D47" s="941"/>
    </row>
    <row r="48" spans="2:6" ht="15" customHeight="1">
      <c r="B48" s="941"/>
      <c r="C48" s="941"/>
      <c r="D48" s="941"/>
    </row>
    <row r="49" spans="2:5" ht="15" customHeight="1">
      <c r="B49" s="941"/>
      <c r="C49" s="941"/>
      <c r="D49" s="941"/>
    </row>
    <row r="51" spans="2:5" s="764" customFormat="1" ht="15" customHeight="1">
      <c r="E51" s="765"/>
    </row>
    <row r="52" spans="2:5" s="764" customFormat="1" ht="15" customHeight="1">
      <c r="E52" s="765"/>
    </row>
    <row r="53" spans="2:5" s="764" customFormat="1" ht="15" customHeight="1">
      <c r="E53" s="765"/>
    </row>
    <row r="54" spans="2:5" s="764" customFormat="1" ht="15" customHeight="1">
      <c r="E54" s="765"/>
    </row>
    <row r="55" spans="2:5" s="764" customFormat="1" ht="15" customHeight="1">
      <c r="E55" s="765"/>
    </row>
    <row r="56" spans="2:5" s="764" customFormat="1" ht="15" customHeight="1">
      <c r="E56" s="765"/>
    </row>
  </sheetData>
  <mergeCells count="9">
    <mergeCell ref="B46:D46"/>
    <mergeCell ref="B47:D47"/>
    <mergeCell ref="B48:D48"/>
    <mergeCell ref="B49:D49"/>
    <mergeCell ref="B1:D1"/>
    <mergeCell ref="B42:D42"/>
    <mergeCell ref="B43:D43"/>
    <mergeCell ref="B44:D44"/>
    <mergeCell ref="B45:D45"/>
  </mergeCells>
  <pageMargins left="0.7" right="0.7" top="0.75" bottom="0.75" header="0.3" footer="0.3"/>
  <pageSetup paperSize="9" orientation="portrait" r:id="rId1"/>
  <headerFooter>
    <oddHeader>&amp;L&amp;"Calibri"&amp;10&amp;K000000Confidential&amp;1#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42"/>
  <sheetViews>
    <sheetView showGridLines="0" zoomScaleNormal="100" zoomScalePageLayoutView="80" workbookViewId="0">
      <selection activeCell="D7" sqref="D7"/>
    </sheetView>
  </sheetViews>
  <sheetFormatPr defaultColWidth="9.28515625" defaultRowHeight="12.75"/>
  <cols>
    <col min="1" max="1" width="4.7109375" style="79" customWidth="1"/>
    <col min="2" max="2" width="7.7109375" style="79" customWidth="1"/>
    <col min="3" max="3" width="68.42578125" style="79" customWidth="1"/>
    <col min="4" max="6" width="20.140625" style="79" customWidth="1"/>
    <col min="7" max="7" width="9.28515625" style="79" customWidth="1"/>
    <col min="8" max="16384" width="9.28515625" style="79"/>
  </cols>
  <sheetData>
    <row r="1" spans="2:6" ht="23.65" customHeight="1">
      <c r="B1" s="138" t="s">
        <v>0</v>
      </c>
    </row>
    <row r="2" spans="2:6" ht="14.25">
      <c r="B2" s="57" t="s">
        <v>815</v>
      </c>
      <c r="C2" s="52"/>
      <c r="D2" s="52">
        <v>1000</v>
      </c>
      <c r="E2" s="52"/>
      <c r="F2" s="52"/>
    </row>
    <row r="3" spans="2:6" ht="25.5">
      <c r="B3" s="836"/>
      <c r="C3" s="836"/>
      <c r="D3" s="835" t="s">
        <v>2</v>
      </c>
      <c r="E3" s="835"/>
      <c r="F3" s="676" t="s">
        <v>3</v>
      </c>
    </row>
    <row r="4" spans="2:6">
      <c r="B4" s="836"/>
      <c r="C4" s="836"/>
      <c r="D4" s="208" t="s">
        <v>4</v>
      </c>
      <c r="E4" s="208" t="s">
        <v>5</v>
      </c>
      <c r="F4" s="208" t="s">
        <v>6</v>
      </c>
    </row>
    <row r="5" spans="2:6" ht="25.15" customHeight="1" thickBot="1">
      <c r="B5" s="836"/>
      <c r="C5" s="836"/>
      <c r="D5" s="211">
        <v>45107</v>
      </c>
      <c r="E5" s="211">
        <v>45016</v>
      </c>
      <c r="F5" s="211">
        <f>+D5</f>
        <v>45107</v>
      </c>
    </row>
    <row r="6" spans="2:6" ht="20.25" customHeight="1">
      <c r="B6" s="678">
        <v>1</v>
      </c>
      <c r="C6" s="215" t="s">
        <v>7</v>
      </c>
      <c r="D6" s="220">
        <v>13113957.009922286</v>
      </c>
      <c r="E6" s="220">
        <v>13126062.388144795</v>
      </c>
      <c r="F6" s="220">
        <f>D6*0.08</f>
        <v>1049116.5607937831</v>
      </c>
    </row>
    <row r="7" spans="2:6" ht="20.25" customHeight="1">
      <c r="B7" s="677">
        <v>2</v>
      </c>
      <c r="C7" s="216" t="s">
        <v>8</v>
      </c>
      <c r="D7" s="222">
        <v>2350530.3176039914</v>
      </c>
      <c r="E7" s="221">
        <v>2077098.4187350948</v>
      </c>
      <c r="F7" s="221">
        <f t="shared" ref="F7:F42" si="0">D7*0.08</f>
        <v>188042.42540831931</v>
      </c>
    </row>
    <row r="8" spans="2:6" ht="20.25" customHeight="1">
      <c r="B8" s="677">
        <v>3</v>
      </c>
      <c r="C8" s="217" t="s">
        <v>9</v>
      </c>
      <c r="D8" s="222">
        <v>1866965.2964963359</v>
      </c>
      <c r="E8" s="222">
        <v>1835061.610317437</v>
      </c>
      <c r="F8" s="222">
        <f t="shared" si="0"/>
        <v>149357.22371970688</v>
      </c>
    </row>
    <row r="9" spans="2:6" ht="20.25" customHeight="1">
      <c r="B9" s="677">
        <v>4</v>
      </c>
      <c r="C9" s="216" t="s">
        <v>10</v>
      </c>
      <c r="D9" s="222">
        <v>530401.97818273096</v>
      </c>
      <c r="E9" s="222">
        <v>595871.59878609702</v>
      </c>
      <c r="F9" s="222">
        <f t="shared" si="0"/>
        <v>42432.15825461848</v>
      </c>
    </row>
    <row r="10" spans="2:6" ht="20.25" customHeight="1">
      <c r="B10" s="677" t="s">
        <v>11</v>
      </c>
      <c r="C10" s="216" t="s">
        <v>12</v>
      </c>
      <c r="D10" s="222">
        <v>395359.98038799997</v>
      </c>
      <c r="E10" s="222">
        <v>614022.54133699997</v>
      </c>
      <c r="F10" s="222">
        <f t="shared" si="0"/>
        <v>31628.798431039999</v>
      </c>
    </row>
    <row r="11" spans="2:6" ht="20.25" customHeight="1">
      <c r="B11" s="677">
        <v>5</v>
      </c>
      <c r="C11" s="217" t="s">
        <v>13</v>
      </c>
      <c r="D11" s="222">
        <v>7970699.4372462183</v>
      </c>
      <c r="E11" s="222">
        <v>8004008.2189692035</v>
      </c>
      <c r="F11" s="222">
        <f t="shared" si="0"/>
        <v>637655.95497969748</v>
      </c>
    </row>
    <row r="12" spans="2:6" ht="20.25" customHeight="1">
      <c r="B12" s="677">
        <v>6</v>
      </c>
      <c r="C12" s="214" t="s">
        <v>14</v>
      </c>
      <c r="D12" s="223">
        <v>270669.04111161386</v>
      </c>
      <c r="E12" s="223">
        <v>281772.40046100697</v>
      </c>
      <c r="F12" s="223">
        <f t="shared" si="0"/>
        <v>21653.523288929107</v>
      </c>
    </row>
    <row r="13" spans="2:6" ht="20.25" customHeight="1">
      <c r="B13" s="677">
        <v>7</v>
      </c>
      <c r="C13" s="216" t="s">
        <v>8</v>
      </c>
      <c r="D13" s="222">
        <v>118550.7170126139</v>
      </c>
      <c r="E13" s="222">
        <v>145065.15771660701</v>
      </c>
      <c r="F13" s="222">
        <f t="shared" si="0"/>
        <v>9484.0573610091124</v>
      </c>
    </row>
    <row r="14" spans="2:6" ht="20.25" customHeight="1">
      <c r="B14" s="677">
        <v>8</v>
      </c>
      <c r="C14" s="216" t="s">
        <v>15</v>
      </c>
      <c r="D14" s="222">
        <v>0</v>
      </c>
      <c r="E14" s="221">
        <v>0</v>
      </c>
      <c r="F14" s="221">
        <f t="shared" si="0"/>
        <v>0</v>
      </c>
    </row>
    <row r="15" spans="2:6" ht="20.25" customHeight="1">
      <c r="B15" s="677" t="s">
        <v>16</v>
      </c>
      <c r="C15" s="216" t="s">
        <v>17</v>
      </c>
      <c r="D15" s="222">
        <v>775.89393900000005</v>
      </c>
      <c r="E15" s="222">
        <v>668.85730439999998</v>
      </c>
      <c r="F15" s="222">
        <f t="shared" si="0"/>
        <v>62.071515120000008</v>
      </c>
    </row>
    <row r="16" spans="2:6" ht="20.25" customHeight="1">
      <c r="B16" s="677" t="s">
        <v>18</v>
      </c>
      <c r="C16" s="216" t="s">
        <v>19</v>
      </c>
      <c r="D16" s="222">
        <v>151342.43015999999</v>
      </c>
      <c r="E16" s="222">
        <v>136038.38543999998</v>
      </c>
      <c r="F16" s="222">
        <f t="shared" si="0"/>
        <v>12107.394412799998</v>
      </c>
    </row>
    <row r="17" spans="2:6" ht="20.25" customHeight="1">
      <c r="B17" s="677">
        <v>9</v>
      </c>
      <c r="C17" s="216" t="s">
        <v>20</v>
      </c>
      <c r="D17" s="222">
        <f>+D12-SUM(D13:D16)</f>
        <v>0</v>
      </c>
      <c r="E17" s="222">
        <v>0</v>
      </c>
      <c r="F17" s="222">
        <f t="shared" si="0"/>
        <v>0</v>
      </c>
    </row>
    <row r="18" spans="2:6" ht="20.25" customHeight="1">
      <c r="B18" s="677">
        <v>10</v>
      </c>
      <c r="C18" s="218" t="s">
        <v>21</v>
      </c>
      <c r="D18" s="228"/>
      <c r="E18" s="229"/>
      <c r="F18" s="229"/>
    </row>
    <row r="19" spans="2:6" ht="20.25" customHeight="1">
      <c r="B19" s="677">
        <v>11</v>
      </c>
      <c r="C19" s="218" t="s">
        <v>21</v>
      </c>
      <c r="D19" s="230"/>
      <c r="E19" s="231"/>
      <c r="F19" s="231"/>
    </row>
    <row r="20" spans="2:6" ht="20.25" customHeight="1">
      <c r="B20" s="677">
        <v>12</v>
      </c>
      <c r="C20" s="218" t="s">
        <v>21</v>
      </c>
      <c r="D20" s="230"/>
      <c r="E20" s="231"/>
      <c r="F20" s="231"/>
    </row>
    <row r="21" spans="2:6" ht="20.25" customHeight="1">
      <c r="B21" s="677">
        <v>13</v>
      </c>
      <c r="C21" s="218" t="s">
        <v>21</v>
      </c>
      <c r="D21" s="230"/>
      <c r="E21" s="231"/>
      <c r="F21" s="231"/>
    </row>
    <row r="22" spans="2:6" ht="20.25" customHeight="1">
      <c r="B22" s="677">
        <v>14</v>
      </c>
      <c r="C22" s="218" t="s">
        <v>21</v>
      </c>
      <c r="D22" s="232"/>
      <c r="E22" s="233"/>
      <c r="F22" s="233"/>
    </row>
    <row r="23" spans="2:6" ht="20.25" customHeight="1">
      <c r="B23" s="677">
        <v>15</v>
      </c>
      <c r="C23" s="214" t="s">
        <v>22</v>
      </c>
      <c r="D23" s="222">
        <v>0</v>
      </c>
      <c r="E23" s="222">
        <v>0</v>
      </c>
      <c r="F23" s="222">
        <f t="shared" si="0"/>
        <v>0</v>
      </c>
    </row>
    <row r="24" spans="2:6" ht="30" customHeight="1">
      <c r="B24" s="677">
        <v>16</v>
      </c>
      <c r="C24" s="214" t="s">
        <v>23</v>
      </c>
      <c r="D24" s="222">
        <v>558489.85976000002</v>
      </c>
      <c r="E24" s="222">
        <v>816337.27827999997</v>
      </c>
      <c r="F24" s="222">
        <f t="shared" si="0"/>
        <v>44679.188780800003</v>
      </c>
    </row>
    <row r="25" spans="2:6" ht="20.25" customHeight="1">
      <c r="B25" s="677">
        <v>17</v>
      </c>
      <c r="C25" s="216" t="s">
        <v>24</v>
      </c>
      <c r="D25" s="222">
        <v>549870.59299999999</v>
      </c>
      <c r="E25" s="222">
        <v>806021.93200000003</v>
      </c>
      <c r="F25" s="222" t="s">
        <v>936</v>
      </c>
    </row>
    <row r="26" spans="2:6" ht="20.25" customHeight="1">
      <c r="B26" s="677">
        <v>18</v>
      </c>
      <c r="C26" s="216" t="s">
        <v>25</v>
      </c>
      <c r="D26" s="222">
        <v>8619.2669999999998</v>
      </c>
      <c r="E26" s="222">
        <v>10315.347</v>
      </c>
      <c r="F26" s="222">
        <f t="shared" si="0"/>
        <v>689.54136000000005</v>
      </c>
    </row>
    <row r="27" spans="2:6" ht="20.25" customHeight="1">
      <c r="B27" s="677">
        <v>19</v>
      </c>
      <c r="C27" s="216" t="s">
        <v>26</v>
      </c>
      <c r="D27" s="224">
        <v>0</v>
      </c>
      <c r="E27" s="225">
        <v>0</v>
      </c>
      <c r="F27" s="225">
        <f t="shared" si="0"/>
        <v>0</v>
      </c>
    </row>
    <row r="28" spans="2:6" ht="20.25" customHeight="1">
      <c r="B28" s="677" t="s">
        <v>27</v>
      </c>
      <c r="C28" s="216" t="s">
        <v>28</v>
      </c>
      <c r="D28" s="224">
        <v>0</v>
      </c>
      <c r="E28" s="225">
        <v>0</v>
      </c>
      <c r="F28" s="225">
        <f t="shared" si="0"/>
        <v>0</v>
      </c>
    </row>
    <row r="29" spans="2:6" ht="20.25" customHeight="1">
      <c r="B29" s="677">
        <v>20</v>
      </c>
      <c r="C29" s="214" t="s">
        <v>29</v>
      </c>
      <c r="D29" s="223">
        <v>1119.3186899999998</v>
      </c>
      <c r="E29" s="223">
        <v>1045.540215</v>
      </c>
      <c r="F29" s="223">
        <f t="shared" si="0"/>
        <v>89.545495199999991</v>
      </c>
    </row>
    <row r="30" spans="2:6" ht="20.25" customHeight="1">
      <c r="B30" s="677">
        <v>21</v>
      </c>
      <c r="C30" s="216" t="s">
        <v>8</v>
      </c>
      <c r="D30" s="222">
        <v>1119.3186899999998</v>
      </c>
      <c r="E30" s="222">
        <v>1045.540215</v>
      </c>
      <c r="F30" s="222">
        <f t="shared" si="0"/>
        <v>89.545495199999991</v>
      </c>
    </row>
    <row r="31" spans="2:6" ht="20.25" customHeight="1">
      <c r="B31" s="677">
        <v>22</v>
      </c>
      <c r="C31" s="216" t="s">
        <v>30</v>
      </c>
      <c r="D31" s="222">
        <v>0</v>
      </c>
      <c r="E31" s="222">
        <v>0</v>
      </c>
      <c r="F31" s="222">
        <f t="shared" si="0"/>
        <v>0</v>
      </c>
    </row>
    <row r="32" spans="2:6" ht="20.25" customHeight="1">
      <c r="B32" s="677" t="s">
        <v>31</v>
      </c>
      <c r="C32" s="214" t="s">
        <v>32</v>
      </c>
      <c r="D32" s="222">
        <v>0</v>
      </c>
      <c r="E32" s="222">
        <v>0</v>
      </c>
      <c r="F32" s="222">
        <f t="shared" si="0"/>
        <v>0</v>
      </c>
    </row>
    <row r="33" spans="2:6" ht="20.25" customHeight="1">
      <c r="B33" s="677">
        <v>23</v>
      </c>
      <c r="C33" s="214" t="s">
        <v>33</v>
      </c>
      <c r="D33" s="223">
        <v>2013646.7901300001</v>
      </c>
      <c r="E33" s="223">
        <v>2013646.7901300001</v>
      </c>
      <c r="F33" s="223">
        <f t="shared" si="0"/>
        <v>161091.74321040002</v>
      </c>
    </row>
    <row r="34" spans="2:6" ht="20.25" customHeight="1">
      <c r="B34" s="677" t="s">
        <v>34</v>
      </c>
      <c r="C34" s="216" t="s">
        <v>35</v>
      </c>
      <c r="D34" s="222">
        <v>0</v>
      </c>
      <c r="E34" s="222">
        <v>0</v>
      </c>
      <c r="F34" s="222">
        <f t="shared" si="0"/>
        <v>0</v>
      </c>
    </row>
    <row r="35" spans="2:6" ht="20.25" customHeight="1">
      <c r="B35" s="677" t="s">
        <v>36</v>
      </c>
      <c r="C35" s="216" t="s">
        <v>8</v>
      </c>
      <c r="D35" s="222">
        <v>2013646.7901300001</v>
      </c>
      <c r="E35" s="222">
        <v>2013646.7901300001</v>
      </c>
      <c r="F35" s="222">
        <f t="shared" si="0"/>
        <v>161091.74321040002</v>
      </c>
    </row>
    <row r="36" spans="2:6" ht="20.25" customHeight="1">
      <c r="B36" s="677" t="s">
        <v>37</v>
      </c>
      <c r="C36" s="216" t="s">
        <v>38</v>
      </c>
      <c r="D36" s="222">
        <v>0</v>
      </c>
      <c r="E36" s="222">
        <v>0</v>
      </c>
      <c r="F36" s="222">
        <f t="shared" si="0"/>
        <v>0</v>
      </c>
    </row>
    <row r="37" spans="2:6" ht="20.25" customHeight="1">
      <c r="B37" s="677">
        <v>24</v>
      </c>
      <c r="C37" s="216" t="s">
        <v>39</v>
      </c>
      <c r="D37" s="222">
        <v>795106.76717449981</v>
      </c>
      <c r="E37" s="222">
        <v>479831.429275</v>
      </c>
      <c r="F37" s="222">
        <f t="shared" si="0"/>
        <v>63608.541373959983</v>
      </c>
    </row>
    <row r="38" spans="2:6" ht="20.25" customHeight="1">
      <c r="B38" s="677">
        <v>25</v>
      </c>
      <c r="C38" s="218" t="s">
        <v>21</v>
      </c>
      <c r="D38" s="228"/>
      <c r="E38" s="229"/>
      <c r="F38" s="229"/>
    </row>
    <row r="39" spans="2:6" ht="20.25" customHeight="1">
      <c r="B39" s="677">
        <v>26</v>
      </c>
      <c r="C39" s="218" t="s">
        <v>21</v>
      </c>
      <c r="D39" s="230"/>
      <c r="E39" s="231"/>
      <c r="F39" s="231"/>
    </row>
    <row r="40" spans="2:6" ht="20.25" customHeight="1">
      <c r="B40" s="677">
        <v>27</v>
      </c>
      <c r="C40" s="218" t="s">
        <v>21</v>
      </c>
      <c r="D40" s="230"/>
      <c r="E40" s="231"/>
      <c r="F40" s="231"/>
    </row>
    <row r="41" spans="2:6" ht="20.25" customHeight="1">
      <c r="B41" s="677">
        <v>28</v>
      </c>
      <c r="C41" s="218" t="s">
        <v>21</v>
      </c>
      <c r="D41" s="232"/>
      <c r="E41" s="233"/>
      <c r="F41" s="233"/>
    </row>
    <row r="42" spans="2:6" ht="20.25" customHeight="1" thickBot="1">
      <c r="B42" s="226">
        <v>29</v>
      </c>
      <c r="C42" s="219" t="s">
        <v>40</v>
      </c>
      <c r="D42" s="227">
        <f>D6+D12+D24+D29+D32+D33</f>
        <v>15957882.019613901</v>
      </c>
      <c r="E42" s="227">
        <f>E6+E12+E24+E29+E32+E33</f>
        <v>16238864.397230802</v>
      </c>
      <c r="F42" s="227">
        <f t="shared" si="0"/>
        <v>1276630.5615691121</v>
      </c>
    </row>
  </sheetData>
  <mergeCells count="2">
    <mergeCell ref="D3:E3"/>
    <mergeCell ref="B3:C5"/>
  </mergeCells>
  <pageMargins left="0.7" right="0.7" top="0.75" bottom="0.75" header="0.3" footer="0.3"/>
  <pageSetup paperSize="9" orientation="landscape" r:id="rId1"/>
  <headerFooter>
    <oddHeader>&amp;CPT
Anexo I&amp;L&amp;"Calibri"&amp;10&amp;K000000Confidential&amp;1#</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H52"/>
  <sheetViews>
    <sheetView showGridLines="0" zoomScaleNormal="100" zoomScalePageLayoutView="70" workbookViewId="0"/>
  </sheetViews>
  <sheetFormatPr defaultColWidth="8.7109375" defaultRowHeight="14.25"/>
  <cols>
    <col min="1" max="1" width="4.7109375" style="8" customWidth="1"/>
    <col min="2" max="2" width="8.42578125" style="8" customWidth="1"/>
    <col min="3" max="3" width="85.28515625" style="8" customWidth="1"/>
    <col min="4" max="8" width="18.85546875" style="105" customWidth="1"/>
    <col min="9" max="9" width="4.5703125" style="8" customWidth="1"/>
    <col min="10" max="16384" width="8.7109375" style="8"/>
  </cols>
  <sheetData>
    <row r="1" spans="2:8" ht="24.6" customHeight="1">
      <c r="B1" s="189" t="s">
        <v>1</v>
      </c>
    </row>
    <row r="2" spans="2:8">
      <c r="B2" s="57" t="s">
        <v>815</v>
      </c>
    </row>
    <row r="4" spans="2:8" ht="15">
      <c r="B4" s="106"/>
      <c r="C4" s="107"/>
      <c r="D4" s="212" t="s">
        <v>4</v>
      </c>
      <c r="E4" s="212" t="s">
        <v>5</v>
      </c>
      <c r="F4" s="212" t="s">
        <v>6</v>
      </c>
      <c r="G4" s="212" t="s">
        <v>41</v>
      </c>
      <c r="H4" s="212" t="s">
        <v>42</v>
      </c>
    </row>
    <row r="5" spans="2:8" s="23" customFormat="1" ht="20.100000000000001" customHeight="1" thickBot="1">
      <c r="B5" s="108"/>
      <c r="C5" s="108"/>
      <c r="D5" s="213">
        <v>45078</v>
      </c>
      <c r="E5" s="213">
        <v>44986</v>
      </c>
      <c r="F5" s="213">
        <v>44896</v>
      </c>
      <c r="G5" s="213">
        <v>44805</v>
      </c>
      <c r="H5" s="213">
        <v>44713</v>
      </c>
    </row>
    <row r="6" spans="2:8" s="30" customFormat="1" ht="20.100000000000001" customHeight="1">
      <c r="B6" s="190"/>
      <c r="C6" s="837" t="s">
        <v>43</v>
      </c>
      <c r="D6" s="837"/>
      <c r="E6" s="837"/>
      <c r="F6" s="837"/>
      <c r="G6" s="837"/>
      <c r="H6" s="837"/>
    </row>
    <row r="7" spans="2:8" s="19" customFormat="1" ht="20.100000000000001" customHeight="1">
      <c r="B7" s="72">
        <v>1</v>
      </c>
      <c r="C7" s="234" t="s">
        <v>44</v>
      </c>
      <c r="D7" s="89">
        <v>2868228.5449700002</v>
      </c>
      <c r="E7" s="89">
        <v>2234977.07962</v>
      </c>
      <c r="F7" s="89">
        <v>2749896.2764400006</v>
      </c>
      <c r="G7" s="89">
        <v>2768013.9346699999</v>
      </c>
      <c r="H7" s="89">
        <v>3541038.9905899996</v>
      </c>
    </row>
    <row r="8" spans="2:8" s="19" customFormat="1" ht="20.100000000000001" customHeight="1">
      <c r="B8" s="72">
        <v>2</v>
      </c>
      <c r="C8" s="109" t="s">
        <v>45</v>
      </c>
      <c r="D8" s="89">
        <v>3268228.5449700002</v>
      </c>
      <c r="E8" s="89">
        <v>2634977.07962</v>
      </c>
      <c r="F8" s="89">
        <v>3149896.2764400006</v>
      </c>
      <c r="G8" s="89">
        <v>3168013.9346699999</v>
      </c>
      <c r="H8" s="89">
        <v>3941038.9905899996</v>
      </c>
    </row>
    <row r="9" spans="2:8" s="19" customFormat="1" ht="20.100000000000001" customHeight="1" thickBot="1">
      <c r="B9" s="72">
        <v>3</v>
      </c>
      <c r="C9" s="109" t="s">
        <v>46</v>
      </c>
      <c r="D9" s="89">
        <v>3541954.4054900003</v>
      </c>
      <c r="E9" s="89">
        <v>2917491.1057699998</v>
      </c>
      <c r="F9" s="89">
        <v>3424222.3667000006</v>
      </c>
      <c r="G9" s="89">
        <v>3229823.4131300002</v>
      </c>
      <c r="H9" s="89">
        <v>4011160.3138299994</v>
      </c>
    </row>
    <row r="10" spans="2:8" s="30" customFormat="1" ht="20.100000000000001" customHeight="1">
      <c r="B10" s="190"/>
      <c r="C10" s="837" t="s">
        <v>47</v>
      </c>
      <c r="D10" s="837"/>
      <c r="E10" s="837"/>
      <c r="F10" s="837"/>
      <c r="G10" s="837"/>
      <c r="H10" s="837"/>
    </row>
    <row r="11" spans="2:8" s="19" customFormat="1" ht="20.100000000000001" customHeight="1" thickBot="1">
      <c r="B11" s="72">
        <v>4</v>
      </c>
      <c r="C11" s="109" t="s">
        <v>48</v>
      </c>
      <c r="D11" s="89">
        <v>15957882.019613881</v>
      </c>
      <c r="E11" s="89">
        <v>16238864.39723083</v>
      </c>
      <c r="F11" s="89">
        <v>16258216.573253248</v>
      </c>
      <c r="G11" s="89">
        <v>15437374.215832101</v>
      </c>
      <c r="H11" s="89">
        <v>16396793.198298682</v>
      </c>
    </row>
    <row r="12" spans="2:8" s="30" customFormat="1" ht="20.100000000000001" customHeight="1">
      <c r="B12" s="190"/>
      <c r="C12" s="837" t="s">
        <v>750</v>
      </c>
      <c r="D12" s="837"/>
      <c r="E12" s="837"/>
      <c r="F12" s="837"/>
      <c r="G12" s="837"/>
      <c r="H12" s="837"/>
    </row>
    <row r="13" spans="2:8" s="19" customFormat="1" ht="20.100000000000001" customHeight="1">
      <c r="B13" s="72">
        <v>5</v>
      </c>
      <c r="C13" s="109" t="s">
        <v>925</v>
      </c>
      <c r="D13" s="110">
        <f>+IFERROR(D7/D$11,"-")</f>
        <v>0.17973742013160968</v>
      </c>
      <c r="E13" s="110">
        <f t="shared" ref="E13:H13" si="0">+IFERROR(E7/E$11,"-")</f>
        <v>0.13763136540515264</v>
      </c>
      <c r="F13" s="110">
        <f t="shared" si="0"/>
        <v>0.16913886366625944</v>
      </c>
      <c r="G13" s="110">
        <f t="shared" si="0"/>
        <v>0.17930600735397145</v>
      </c>
      <c r="H13" s="110">
        <f t="shared" si="0"/>
        <v>0.21595923957602972</v>
      </c>
    </row>
    <row r="14" spans="2:8" s="19" customFormat="1" ht="20.100000000000001" customHeight="1">
      <c r="B14" s="72">
        <v>6</v>
      </c>
      <c r="C14" s="109" t="s">
        <v>49</v>
      </c>
      <c r="D14" s="110">
        <f>+IFERROR(D8/D$11,"-")</f>
        <v>0.20480340316797746</v>
      </c>
      <c r="E14" s="110">
        <f t="shared" ref="E14:H14" si="1">+IFERROR(E8/E$11,"-")</f>
        <v>0.16226362971965796</v>
      </c>
      <c r="F14" s="110">
        <f t="shared" si="1"/>
        <v>0.1937418081649844</v>
      </c>
      <c r="G14" s="110">
        <f t="shared" si="1"/>
        <v>0.20521714965107091</v>
      </c>
      <c r="H14" s="110">
        <f t="shared" si="1"/>
        <v>0.24035425359874141</v>
      </c>
    </row>
    <row r="15" spans="2:8" s="19" customFormat="1" ht="20.100000000000001" customHeight="1" thickBot="1">
      <c r="B15" s="72">
        <v>7</v>
      </c>
      <c r="C15" s="109" t="s">
        <v>50</v>
      </c>
      <c r="D15" s="110">
        <f>+IFERROR(D9/D$11,"-")</f>
        <v>0.22195642260900122</v>
      </c>
      <c r="E15" s="110">
        <f t="shared" ref="E15:H15" si="2">+IFERROR(E9/E$11,"-")</f>
        <v>0.17966103013136261</v>
      </c>
      <c r="F15" s="110">
        <f t="shared" si="2"/>
        <v>0.21061488209803186</v>
      </c>
      <c r="G15" s="110">
        <f t="shared" si="2"/>
        <v>0.20922103513028736</v>
      </c>
      <c r="H15" s="110">
        <f t="shared" si="2"/>
        <v>0.24463078025806864</v>
      </c>
    </row>
    <row r="16" spans="2:8" s="30" customFormat="1" ht="20.100000000000001" customHeight="1">
      <c r="B16" s="190"/>
      <c r="C16" s="837" t="s">
        <v>51</v>
      </c>
      <c r="D16" s="837"/>
      <c r="E16" s="837"/>
      <c r="F16" s="837"/>
      <c r="G16" s="837"/>
      <c r="H16" s="837"/>
    </row>
    <row r="17" spans="2:8" s="19" customFormat="1" ht="20.100000000000001" customHeight="1">
      <c r="B17" s="72" t="s">
        <v>52</v>
      </c>
      <c r="C17" s="111" t="s">
        <v>926</v>
      </c>
      <c r="D17" s="112">
        <v>1.4999999999999999E-2</v>
      </c>
      <c r="E17" s="112">
        <v>1.4999999999999999E-2</v>
      </c>
      <c r="F17" s="112">
        <v>1.4999999999999999E-2</v>
      </c>
      <c r="G17" s="112">
        <v>1.4999999999999999E-2</v>
      </c>
      <c r="H17" s="112">
        <v>1.4999999999999999E-2</v>
      </c>
    </row>
    <row r="18" spans="2:8" s="19" customFormat="1" ht="20.100000000000001" customHeight="1">
      <c r="B18" s="72" t="s">
        <v>53</v>
      </c>
      <c r="C18" s="111" t="s">
        <v>54</v>
      </c>
      <c r="D18" s="112">
        <f>+D17*56.25%</f>
        <v>8.4375000000000006E-3</v>
      </c>
      <c r="E18" s="112">
        <f t="shared" ref="E18:H18" si="3">+E17*56.25%</f>
        <v>8.4375000000000006E-3</v>
      </c>
      <c r="F18" s="112">
        <f t="shared" si="3"/>
        <v>8.4375000000000006E-3</v>
      </c>
      <c r="G18" s="112">
        <f t="shared" si="3"/>
        <v>8.4375000000000006E-3</v>
      </c>
      <c r="H18" s="112">
        <f t="shared" si="3"/>
        <v>8.4375000000000006E-3</v>
      </c>
    </row>
    <row r="19" spans="2:8" s="19" customFormat="1" ht="20.100000000000001" customHeight="1">
      <c r="B19" s="72" t="s">
        <v>55</v>
      </c>
      <c r="C19" s="111" t="s">
        <v>56</v>
      </c>
      <c r="D19" s="112">
        <f>+D17*75%</f>
        <v>1.125E-2</v>
      </c>
      <c r="E19" s="112">
        <f t="shared" ref="E19:H19" si="4">+E17*75%</f>
        <v>1.125E-2</v>
      </c>
      <c r="F19" s="112">
        <f t="shared" si="4"/>
        <v>1.125E-2</v>
      </c>
      <c r="G19" s="112">
        <f t="shared" si="4"/>
        <v>1.125E-2</v>
      </c>
      <c r="H19" s="112">
        <f t="shared" si="4"/>
        <v>1.125E-2</v>
      </c>
    </row>
    <row r="20" spans="2:8" s="19" customFormat="1" ht="20.100000000000001" customHeight="1" thickBot="1">
      <c r="B20" s="72" t="s">
        <v>57</v>
      </c>
      <c r="C20" s="111" t="s">
        <v>58</v>
      </c>
      <c r="D20" s="112">
        <v>9.5000000000000001E-2</v>
      </c>
      <c r="E20" s="112">
        <v>9.5000000000000001E-2</v>
      </c>
      <c r="F20" s="112">
        <v>9.5000000000000001E-2</v>
      </c>
      <c r="G20" s="112">
        <v>9.5000000000000001E-2</v>
      </c>
      <c r="H20" s="112">
        <v>9.5000000000000001E-2</v>
      </c>
    </row>
    <row r="21" spans="2:8" s="30" customFormat="1" ht="20.100000000000001" customHeight="1">
      <c r="B21" s="190"/>
      <c r="C21" s="837" t="s">
        <v>59</v>
      </c>
      <c r="D21" s="837"/>
      <c r="E21" s="837"/>
      <c r="F21" s="837"/>
      <c r="G21" s="837"/>
      <c r="H21" s="837"/>
    </row>
    <row r="22" spans="2:8" s="19" customFormat="1" ht="20.100000000000001" customHeight="1">
      <c r="B22" s="72">
        <v>8</v>
      </c>
      <c r="C22" s="109" t="s">
        <v>60</v>
      </c>
      <c r="D22" s="110">
        <v>2.4999999999945895E-2</v>
      </c>
      <c r="E22" s="110">
        <v>2.4999999999891415E-2</v>
      </c>
      <c r="F22" s="110">
        <v>2.4999999999989114E-2</v>
      </c>
      <c r="G22" s="110">
        <v>2.4999999999962552E-2</v>
      </c>
      <c r="H22" s="110">
        <v>2.4999999999667573E-2</v>
      </c>
    </row>
    <row r="23" spans="2:8" s="19" customFormat="1" ht="20.100000000000001" customHeight="1">
      <c r="B23" s="72" t="s">
        <v>16</v>
      </c>
      <c r="C23" s="109" t="s">
        <v>61</v>
      </c>
      <c r="D23" s="110">
        <v>0</v>
      </c>
      <c r="E23" s="110">
        <v>0</v>
      </c>
      <c r="F23" s="110">
        <v>0</v>
      </c>
      <c r="G23" s="110">
        <v>0</v>
      </c>
      <c r="H23" s="110">
        <v>0</v>
      </c>
    </row>
    <row r="24" spans="2:8" s="19" customFormat="1" ht="20.100000000000001" customHeight="1">
      <c r="B24" s="72">
        <v>9</v>
      </c>
      <c r="C24" s="109" t="s">
        <v>62</v>
      </c>
      <c r="D24" s="110">
        <v>0</v>
      </c>
      <c r="E24" s="110">
        <v>0</v>
      </c>
      <c r="F24" s="110">
        <v>0</v>
      </c>
      <c r="G24" s="110">
        <v>0</v>
      </c>
      <c r="H24" s="110">
        <v>1.5544927814034154E-5</v>
      </c>
    </row>
    <row r="25" spans="2:8" s="19" customFormat="1" ht="20.100000000000001" customHeight="1">
      <c r="B25" s="72" t="s">
        <v>63</v>
      </c>
      <c r="C25" s="109" t="s">
        <v>64</v>
      </c>
      <c r="D25" s="110">
        <v>0</v>
      </c>
      <c r="E25" s="110">
        <v>0</v>
      </c>
      <c r="F25" s="110">
        <v>0</v>
      </c>
      <c r="G25" s="110">
        <v>0</v>
      </c>
      <c r="H25" s="110">
        <v>0</v>
      </c>
    </row>
    <row r="26" spans="2:8" s="19" customFormat="1" ht="20.100000000000001" customHeight="1">
      <c r="B26" s="72">
        <v>10</v>
      </c>
      <c r="C26" s="109" t="s">
        <v>65</v>
      </c>
      <c r="D26" s="110">
        <v>0</v>
      </c>
      <c r="E26" s="110">
        <v>0</v>
      </c>
      <c r="F26" s="110">
        <v>0</v>
      </c>
      <c r="G26" s="110">
        <v>0</v>
      </c>
      <c r="H26" s="110">
        <v>0</v>
      </c>
    </row>
    <row r="27" spans="2:8" s="19" customFormat="1" ht="20.100000000000001" customHeight="1">
      <c r="B27" s="72" t="s">
        <v>66</v>
      </c>
      <c r="C27" s="109" t="s">
        <v>67</v>
      </c>
      <c r="D27" s="110">
        <v>5.0000000000000001E-3</v>
      </c>
      <c r="E27" s="110">
        <v>5.0000000000000001E-3</v>
      </c>
      <c r="F27" s="110">
        <v>5.0000000000000001E-3</v>
      </c>
      <c r="G27" s="110">
        <v>5.0000000000000001E-3</v>
      </c>
      <c r="H27" s="110">
        <v>5.0000000000000001E-3</v>
      </c>
    </row>
    <row r="28" spans="2:8" s="19" customFormat="1" ht="20.100000000000001" customHeight="1">
      <c r="B28" s="72">
        <v>11</v>
      </c>
      <c r="C28" s="109" t="s">
        <v>68</v>
      </c>
      <c r="D28" s="110">
        <f>+SUM(D22:D27)</f>
        <v>2.9999999999945896E-2</v>
      </c>
      <c r="E28" s="110">
        <f t="shared" ref="E28:H28" si="5">+SUM(E22:E27)</f>
        <v>2.9999999999891416E-2</v>
      </c>
      <c r="F28" s="110">
        <f t="shared" si="5"/>
        <v>2.9999999999989115E-2</v>
      </c>
      <c r="G28" s="110">
        <f t="shared" si="5"/>
        <v>2.9999999999962553E-2</v>
      </c>
      <c r="H28" s="110">
        <f t="shared" si="5"/>
        <v>3.0015544927481607E-2</v>
      </c>
    </row>
    <row r="29" spans="2:8" s="19" customFormat="1" ht="20.100000000000001" customHeight="1">
      <c r="B29" s="72" t="s">
        <v>69</v>
      </c>
      <c r="C29" s="109" t="s">
        <v>70</v>
      </c>
      <c r="D29" s="110">
        <f>+D28+D20</f>
        <v>0.1249999999999459</v>
      </c>
      <c r="E29" s="110">
        <f t="shared" ref="E29:H29" si="6">+E28+E20</f>
        <v>0.12499999999989142</v>
      </c>
      <c r="F29" s="110">
        <f t="shared" si="6"/>
        <v>0.12499999999998912</v>
      </c>
      <c r="G29" s="110">
        <f t="shared" si="6"/>
        <v>0.12499999999996256</v>
      </c>
      <c r="H29" s="110">
        <f t="shared" si="6"/>
        <v>0.1250155449274816</v>
      </c>
    </row>
    <row r="30" spans="2:8" s="19" customFormat="1" ht="20.100000000000001" customHeight="1" thickBot="1">
      <c r="B30" s="72">
        <v>12</v>
      </c>
      <c r="C30" s="109" t="s">
        <v>71</v>
      </c>
      <c r="D30" s="110">
        <f>+D15-D20</f>
        <v>0.12695642260900122</v>
      </c>
      <c r="E30" s="110">
        <f t="shared" ref="E30:H30" si="7">+E15-E20</f>
        <v>8.4661030131362613E-2</v>
      </c>
      <c r="F30" s="110">
        <f t="shared" si="7"/>
        <v>0.11561488209803186</v>
      </c>
      <c r="G30" s="110">
        <f t="shared" si="7"/>
        <v>0.11422103513028736</v>
      </c>
      <c r="H30" s="110">
        <f t="shared" si="7"/>
        <v>0.14963078025806864</v>
      </c>
    </row>
    <row r="31" spans="2:8" s="30" customFormat="1" ht="20.100000000000001" customHeight="1">
      <c r="B31" s="190"/>
      <c r="C31" s="837" t="s">
        <v>72</v>
      </c>
      <c r="D31" s="837"/>
      <c r="E31" s="837"/>
      <c r="F31" s="837"/>
      <c r="G31" s="837"/>
      <c r="H31" s="837"/>
    </row>
    <row r="32" spans="2:8" s="19" customFormat="1" ht="20.100000000000001" customHeight="1">
      <c r="B32" s="72">
        <v>13</v>
      </c>
      <c r="C32" s="113" t="s">
        <v>73</v>
      </c>
      <c r="D32" s="89"/>
      <c r="E32" s="89"/>
      <c r="F32" s="89"/>
      <c r="G32" s="89"/>
      <c r="H32" s="89"/>
    </row>
    <row r="33" spans="2:8" s="19" customFormat="1" ht="20.100000000000001" customHeight="1" thickBot="1">
      <c r="B33" s="72">
        <v>14</v>
      </c>
      <c r="C33" s="114" t="s">
        <v>74</v>
      </c>
      <c r="D33" s="112" t="str">
        <f>+IFERROR(D8/D32,"-")</f>
        <v>-</v>
      </c>
      <c r="E33" s="112" t="str">
        <f t="shared" ref="E33:H33" si="8">+IFERROR(E8/E32,"-")</f>
        <v>-</v>
      </c>
      <c r="F33" s="112" t="str">
        <f t="shared" si="8"/>
        <v>-</v>
      </c>
      <c r="G33" s="112" t="str">
        <f t="shared" si="8"/>
        <v>-</v>
      </c>
      <c r="H33" s="112" t="str">
        <f t="shared" si="8"/>
        <v>-</v>
      </c>
    </row>
    <row r="34" spans="2:8" s="30" customFormat="1" ht="20.100000000000001" customHeight="1">
      <c r="B34" s="190"/>
      <c r="C34" s="837" t="s">
        <v>927</v>
      </c>
      <c r="D34" s="837"/>
      <c r="E34" s="837"/>
      <c r="F34" s="837"/>
      <c r="G34" s="837"/>
      <c r="H34" s="837"/>
    </row>
    <row r="35" spans="2:8" s="116" customFormat="1" ht="20.100000000000001" customHeight="1">
      <c r="B35" s="115" t="s">
        <v>75</v>
      </c>
      <c r="C35" s="111" t="s">
        <v>917</v>
      </c>
      <c r="D35" s="112">
        <v>0</v>
      </c>
      <c r="E35" s="112">
        <v>0</v>
      </c>
      <c r="F35" s="112">
        <v>0</v>
      </c>
      <c r="G35" s="112">
        <v>0</v>
      </c>
      <c r="H35" s="112">
        <v>0</v>
      </c>
    </row>
    <row r="36" spans="2:8" s="116" customFormat="1" ht="20.100000000000001" customHeight="1">
      <c r="B36" s="115" t="s">
        <v>77</v>
      </c>
      <c r="C36" s="111" t="s">
        <v>916</v>
      </c>
      <c r="D36" s="112">
        <v>0</v>
      </c>
      <c r="E36" s="112">
        <v>0</v>
      </c>
      <c r="F36" s="112">
        <v>0</v>
      </c>
      <c r="G36" s="112">
        <v>0</v>
      </c>
      <c r="H36" s="112">
        <v>0</v>
      </c>
    </row>
    <row r="37" spans="2:8" s="116" customFormat="1" ht="20.100000000000001" customHeight="1">
      <c r="B37" s="115" t="s">
        <v>78</v>
      </c>
      <c r="C37" s="111" t="s">
        <v>918</v>
      </c>
      <c r="D37" s="112">
        <v>0</v>
      </c>
      <c r="E37" s="112">
        <v>0</v>
      </c>
      <c r="F37" s="112">
        <v>0</v>
      </c>
      <c r="G37" s="112">
        <v>0</v>
      </c>
      <c r="H37" s="112">
        <v>0</v>
      </c>
    </row>
    <row r="38" spans="2:8" s="116" customFormat="1" ht="20.100000000000001" customHeight="1">
      <c r="B38" s="115" t="s">
        <v>79</v>
      </c>
      <c r="C38" s="111" t="s">
        <v>913</v>
      </c>
      <c r="D38" s="112">
        <v>0.03</v>
      </c>
      <c r="E38" s="112">
        <v>0.03</v>
      </c>
      <c r="F38" s="112">
        <v>0.03</v>
      </c>
      <c r="G38" s="112">
        <v>0.03</v>
      </c>
      <c r="H38" s="112">
        <v>0.03</v>
      </c>
    </row>
    <row r="39" spans="2:8" s="116" customFormat="1" ht="20.100000000000001" customHeight="1">
      <c r="B39" s="115" t="s">
        <v>81</v>
      </c>
      <c r="C39" s="111" t="s">
        <v>915</v>
      </c>
      <c r="D39" s="112">
        <v>0</v>
      </c>
      <c r="E39" s="112">
        <v>0</v>
      </c>
      <c r="F39" s="112">
        <v>0</v>
      </c>
      <c r="G39" s="112">
        <v>0</v>
      </c>
      <c r="H39" s="112">
        <v>0</v>
      </c>
    </row>
    <row r="40" spans="2:8" s="116" customFormat="1" ht="20.100000000000001" customHeight="1" thickBot="1">
      <c r="B40" s="115" t="s">
        <v>912</v>
      </c>
      <c r="C40" s="111" t="s">
        <v>914</v>
      </c>
      <c r="D40" s="112">
        <v>0.03</v>
      </c>
      <c r="E40" s="112">
        <v>0.03</v>
      </c>
      <c r="F40" s="112">
        <v>0.03</v>
      </c>
      <c r="G40" s="112">
        <v>0.03</v>
      </c>
      <c r="H40" s="112">
        <v>0.03</v>
      </c>
    </row>
    <row r="41" spans="2:8" s="30" customFormat="1" ht="20.100000000000001" customHeight="1">
      <c r="B41" s="190"/>
      <c r="C41" s="837" t="s">
        <v>817</v>
      </c>
      <c r="D41" s="837"/>
      <c r="E41" s="837"/>
      <c r="F41" s="837"/>
      <c r="G41" s="837"/>
      <c r="H41" s="837"/>
    </row>
    <row r="42" spans="2:8" s="19" customFormat="1" ht="20.100000000000001" customHeight="1">
      <c r="B42" s="72">
        <v>15</v>
      </c>
      <c r="C42" s="801" t="s">
        <v>83</v>
      </c>
      <c r="D42" s="802">
        <v>10392728.653877759</v>
      </c>
      <c r="E42" s="802">
        <v>10214458.823829999</v>
      </c>
      <c r="F42" s="802">
        <v>10285922.91633</v>
      </c>
      <c r="G42" s="802">
        <v>11882925.458873853</v>
      </c>
      <c r="H42" s="802">
        <v>12668748.89689493</v>
      </c>
    </row>
    <row r="43" spans="2:8" s="19" customFormat="1" ht="20.100000000000001" customHeight="1">
      <c r="B43" s="72" t="s">
        <v>84</v>
      </c>
      <c r="C43" s="801" t="s">
        <v>85</v>
      </c>
      <c r="D43" s="802">
        <v>8709157.6458310038</v>
      </c>
      <c r="E43" s="802">
        <v>8545459.4129070658</v>
      </c>
      <c r="F43" s="802">
        <v>8309074.8767010756</v>
      </c>
      <c r="G43" s="802">
        <v>8602400.8911802117</v>
      </c>
      <c r="H43" s="802">
        <v>8947120.490230795</v>
      </c>
    </row>
    <row r="44" spans="2:8" s="19" customFormat="1" ht="20.100000000000001" customHeight="1">
      <c r="B44" s="72" t="s">
        <v>86</v>
      </c>
      <c r="C44" s="801" t="s">
        <v>87</v>
      </c>
      <c r="D44" s="802">
        <v>634958.90352023358</v>
      </c>
      <c r="E44" s="802">
        <v>794838.19727374346</v>
      </c>
      <c r="F44" s="802">
        <v>545673.08836258051</v>
      </c>
      <c r="G44" s="802">
        <v>647754.20918376045</v>
      </c>
      <c r="H44" s="802">
        <v>764415.23992401129</v>
      </c>
    </row>
    <row r="45" spans="2:8" s="19" customFormat="1" ht="20.100000000000001" customHeight="1">
      <c r="B45" s="72">
        <v>16</v>
      </c>
      <c r="C45" s="801" t="s">
        <v>88</v>
      </c>
      <c r="D45" s="802">
        <f>+D43-D44</f>
        <v>8074198.7423107699</v>
      </c>
      <c r="E45" s="802">
        <f t="shared" ref="E45:H45" si="9">+E43-E44</f>
        <v>7750621.2156333225</v>
      </c>
      <c r="F45" s="802">
        <f t="shared" si="9"/>
        <v>7763401.7883384954</v>
      </c>
      <c r="G45" s="802">
        <f t="shared" si="9"/>
        <v>7954646.6819964517</v>
      </c>
      <c r="H45" s="802">
        <f t="shared" si="9"/>
        <v>8182705.2503067832</v>
      </c>
    </row>
    <row r="46" spans="2:8" s="19" customFormat="1" ht="20.100000000000001" customHeight="1" thickBot="1">
      <c r="B46" s="72">
        <v>17</v>
      </c>
      <c r="C46" s="801" t="s">
        <v>89</v>
      </c>
      <c r="D46" s="117">
        <f>+IFERROR(D42/D45,"-")</f>
        <v>1.2871529405657713</v>
      </c>
      <c r="E46" s="803">
        <f t="shared" ref="E46:H46" si="10">+IFERROR(E42/E45,"-")</f>
        <v>1.3178890491031887</v>
      </c>
      <c r="F46" s="803">
        <f t="shared" si="10"/>
        <v>1.3249247168658225</v>
      </c>
      <c r="G46" s="803">
        <f t="shared" si="10"/>
        <v>1.4938344761142157</v>
      </c>
      <c r="H46" s="803">
        <f t="shared" si="10"/>
        <v>1.5482347841406066</v>
      </c>
    </row>
    <row r="47" spans="2:8" s="30" customFormat="1" ht="20.100000000000001" customHeight="1">
      <c r="B47" s="190"/>
      <c r="C47" s="838" t="s">
        <v>818</v>
      </c>
      <c r="D47" s="838"/>
      <c r="E47" s="838"/>
      <c r="F47" s="838"/>
      <c r="G47" s="838"/>
      <c r="H47" s="838"/>
    </row>
    <row r="48" spans="2:8" s="19" customFormat="1" ht="20.100000000000001" customHeight="1">
      <c r="B48" s="191">
        <v>18</v>
      </c>
      <c r="C48" s="192" t="s">
        <v>90</v>
      </c>
      <c r="D48" s="193">
        <v>40748540.711921096</v>
      </c>
      <c r="E48" s="193">
        <v>39170129.262877531</v>
      </c>
      <c r="F48" s="193">
        <v>40794564.097109959</v>
      </c>
      <c r="G48" s="193">
        <v>44545756.099521272</v>
      </c>
      <c r="H48" s="193">
        <v>45121895.266130611</v>
      </c>
    </row>
    <row r="49" spans="2:8" s="19" customFormat="1" ht="20.100000000000001" customHeight="1">
      <c r="B49" s="72">
        <v>19</v>
      </c>
      <c r="C49" s="129" t="s">
        <v>91</v>
      </c>
      <c r="D49" s="802">
        <v>33851650.090395056</v>
      </c>
      <c r="E49" s="802">
        <v>33720265.145819962</v>
      </c>
      <c r="F49" s="802">
        <v>34553204.952831037</v>
      </c>
      <c r="G49" s="802">
        <v>35324587.457029678</v>
      </c>
      <c r="H49" s="802">
        <v>35095910.284669586</v>
      </c>
    </row>
    <row r="50" spans="2:8" s="19" customFormat="1" ht="20.100000000000001" customHeight="1">
      <c r="B50" s="194">
        <v>20</v>
      </c>
      <c r="C50" s="195" t="s">
        <v>92</v>
      </c>
      <c r="D50" s="196">
        <f>+IFERROR(D48/D49,"-")</f>
        <v>1.2037386834351966</v>
      </c>
      <c r="E50" s="196">
        <f t="shared" ref="E50:H50" si="11">+IFERROR(E48/E49,"-")</f>
        <v>1.1616198476936694</v>
      </c>
      <c r="F50" s="196">
        <f t="shared" si="11"/>
        <v>1.1806303974638264</v>
      </c>
      <c r="G50" s="196">
        <f t="shared" si="11"/>
        <v>1.2610410851565814</v>
      </c>
      <c r="H50" s="196">
        <f t="shared" si="11"/>
        <v>1.2856738833709787</v>
      </c>
    </row>
    <row r="51" spans="2:8">
      <c r="B51" s="6"/>
      <c r="C51" s="6"/>
      <c r="D51" s="118"/>
      <c r="E51" s="118"/>
      <c r="F51" s="118"/>
      <c r="G51" s="118"/>
      <c r="H51" s="118"/>
    </row>
    <row r="52" spans="2:8">
      <c r="B52" s="6"/>
      <c r="C52" s="30"/>
      <c r="D52" s="197"/>
      <c r="E52" s="197"/>
      <c r="F52" s="197"/>
      <c r="G52" s="197"/>
      <c r="H52" s="197"/>
    </row>
  </sheetData>
  <mergeCells count="9">
    <mergeCell ref="C31:H31"/>
    <mergeCell ref="C41:H41"/>
    <mergeCell ref="C47:H47"/>
    <mergeCell ref="C6:H6"/>
    <mergeCell ref="C10:H10"/>
    <mergeCell ref="C12:H12"/>
    <mergeCell ref="C16:H16"/>
    <mergeCell ref="C21:H21"/>
    <mergeCell ref="C34:H34"/>
  </mergeCells>
  <pageMargins left="0.70866141732283472" right="0.70866141732283472" top="0.74803149606299213" bottom="0.74803149606299213" header="0.31496062992125984" footer="0.31496062992125984"/>
  <pageSetup paperSize="9" orientation="landscape" r:id="rId1"/>
  <headerFooter>
    <oddHeader>&amp;CPT
Anexo I&amp;L&amp;"Calibri"&amp;10&amp;K000000Confidential&amp;1#</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showGridLines="0" zoomScaleNormal="100" zoomScalePageLayoutView="70" workbookViewId="0"/>
  </sheetViews>
  <sheetFormatPr defaultColWidth="9.140625" defaultRowHeight="14.25"/>
  <cols>
    <col min="1" max="1" width="5" style="8" bestFit="1" customWidth="1"/>
    <col min="2" max="2" width="4.5703125" style="8" customWidth="1"/>
    <col min="3" max="3" width="24" style="8" customWidth="1"/>
    <col min="4" max="5" width="15.7109375" style="8" customWidth="1"/>
    <col min="6" max="8" width="16.7109375" style="8" customWidth="1"/>
    <col min="9" max="11" width="15.7109375" style="8" customWidth="1"/>
    <col min="12" max="12" width="16.7109375" style="8" customWidth="1"/>
    <col min="13" max="16" width="15.7109375" style="8" customWidth="1"/>
    <col min="17" max="17" width="9.140625" style="8"/>
    <col min="18" max="18" width="13.140625" style="8" customWidth="1"/>
    <col min="19" max="19" width="9.85546875" style="8" bestFit="1" customWidth="1"/>
    <col min="20" max="16384" width="9.140625" style="8"/>
  </cols>
  <sheetData>
    <row r="1" spans="1:19" ht="18">
      <c r="C1" s="138" t="s">
        <v>218</v>
      </c>
      <c r="R1" s="51"/>
    </row>
    <row r="2" spans="1:19">
      <c r="C2" s="57" t="s">
        <v>815</v>
      </c>
      <c r="D2" s="682"/>
      <c r="E2" s="19"/>
      <c r="F2" s="19"/>
      <c r="G2" s="19"/>
      <c r="H2" s="19"/>
      <c r="I2" s="19"/>
      <c r="J2" s="19"/>
      <c r="K2" s="19"/>
      <c r="L2" s="19"/>
      <c r="M2" s="19"/>
      <c r="N2" s="19"/>
      <c r="O2" s="19"/>
      <c r="P2" s="19"/>
      <c r="Q2" s="19"/>
      <c r="R2" s="19"/>
    </row>
    <row r="3" spans="1:19" ht="20.100000000000001" customHeight="1">
      <c r="C3" s="820"/>
    </row>
    <row r="4" spans="1:19" s="79" customFormat="1" ht="20.100000000000001" customHeight="1">
      <c r="D4" s="244" t="s">
        <v>4</v>
      </c>
      <c r="E4" s="244" t="s">
        <v>5</v>
      </c>
      <c r="F4" s="244" t="s">
        <v>6</v>
      </c>
      <c r="G4" s="244" t="s">
        <v>41</v>
      </c>
      <c r="H4" s="244" t="s">
        <v>42</v>
      </c>
      <c r="I4" s="244" t="s">
        <v>94</v>
      </c>
      <c r="J4" s="244" t="s">
        <v>95</v>
      </c>
      <c r="K4" s="244" t="s">
        <v>96</v>
      </c>
      <c r="L4" s="244" t="s">
        <v>219</v>
      </c>
      <c r="M4" s="244" t="s">
        <v>220</v>
      </c>
      <c r="N4" s="244" t="s">
        <v>221</v>
      </c>
      <c r="O4" s="244" t="s">
        <v>222</v>
      </c>
      <c r="P4" s="244" t="s">
        <v>223</v>
      </c>
    </row>
    <row r="5" spans="1:19" s="245" customFormat="1" ht="20.100000000000001" customHeight="1">
      <c r="D5" s="839" t="s">
        <v>224</v>
      </c>
      <c r="E5" s="839"/>
      <c r="F5" s="839" t="s">
        <v>225</v>
      </c>
      <c r="G5" s="839"/>
      <c r="H5" s="839" t="s">
        <v>226</v>
      </c>
      <c r="I5" s="839" t="s">
        <v>227</v>
      </c>
      <c r="J5" s="839" t="s">
        <v>228</v>
      </c>
      <c r="K5" s="839"/>
      <c r="L5" s="839"/>
      <c r="M5" s="839"/>
      <c r="N5" s="839" t="s">
        <v>229</v>
      </c>
      <c r="O5" s="839" t="s">
        <v>230</v>
      </c>
      <c r="P5" s="839" t="s">
        <v>231</v>
      </c>
    </row>
    <row r="6" spans="1:19" s="245" customFormat="1" ht="20.100000000000001" customHeight="1">
      <c r="D6" s="842"/>
      <c r="E6" s="842"/>
      <c r="F6" s="842"/>
      <c r="G6" s="842"/>
      <c r="H6" s="840"/>
      <c r="I6" s="840"/>
      <c r="J6" s="842"/>
      <c r="K6" s="842"/>
      <c r="L6" s="842"/>
      <c r="M6" s="842"/>
      <c r="N6" s="840"/>
      <c r="O6" s="840"/>
      <c r="P6" s="840"/>
    </row>
    <row r="7" spans="1:19" s="245" customFormat="1" ht="87.75" customHeight="1" thickBot="1">
      <c r="D7" s="246" t="s">
        <v>232</v>
      </c>
      <c r="E7" s="246" t="s">
        <v>233</v>
      </c>
      <c r="F7" s="246" t="s">
        <v>234</v>
      </c>
      <c r="G7" s="246" t="s">
        <v>235</v>
      </c>
      <c r="H7" s="841"/>
      <c r="I7" s="841"/>
      <c r="J7" s="246" t="s">
        <v>236</v>
      </c>
      <c r="K7" s="246" t="s">
        <v>225</v>
      </c>
      <c r="L7" s="246" t="s">
        <v>237</v>
      </c>
      <c r="M7" s="247" t="s">
        <v>238</v>
      </c>
      <c r="N7" s="841"/>
      <c r="O7" s="841"/>
      <c r="P7" s="841"/>
    </row>
    <row r="8" spans="1:19" s="52" customFormat="1" ht="20.100000000000001" customHeight="1">
      <c r="A8" s="96"/>
      <c r="B8" s="236" t="s">
        <v>239</v>
      </c>
      <c r="C8" s="235" t="s">
        <v>240</v>
      </c>
      <c r="D8" s="198"/>
      <c r="E8" s="198"/>
      <c r="F8" s="198"/>
      <c r="G8" s="198"/>
      <c r="H8" s="198"/>
      <c r="I8" s="198"/>
      <c r="J8" s="198"/>
      <c r="K8" s="198"/>
      <c r="L8" s="198"/>
      <c r="M8" s="198"/>
      <c r="N8" s="198"/>
      <c r="O8" s="199"/>
      <c r="P8" s="199"/>
      <c r="R8" s="679"/>
      <c r="S8" s="679"/>
    </row>
    <row r="9" spans="1:19" s="52" customFormat="1" ht="20.100000000000001" customHeight="1">
      <c r="B9" s="81"/>
      <c r="C9" s="237" t="s">
        <v>819</v>
      </c>
      <c r="D9" s="97">
        <v>1831.05952</v>
      </c>
      <c r="E9" s="97">
        <v>20316.138305</v>
      </c>
      <c r="F9" s="97">
        <v>0</v>
      </c>
      <c r="G9" s="97">
        <v>0</v>
      </c>
      <c r="H9" s="97">
        <v>0</v>
      </c>
      <c r="I9" s="98">
        <f>+SUM(D9:H9)</f>
        <v>22147.197824999999</v>
      </c>
      <c r="J9" s="97">
        <v>346.89449625999998</v>
      </c>
      <c r="K9" s="97">
        <v>0</v>
      </c>
      <c r="L9" s="97">
        <v>0</v>
      </c>
      <c r="M9" s="97">
        <v>346.89449625999998</v>
      </c>
      <c r="N9" s="98">
        <f>M9*12.5</f>
        <v>4336.1812032500002</v>
      </c>
      <c r="O9" s="683">
        <f>+IFERROR(N9/$N$27,"-")</f>
        <v>3.7376342748057041E-4</v>
      </c>
      <c r="P9" s="683">
        <v>0</v>
      </c>
      <c r="R9" s="680"/>
      <c r="S9" s="684"/>
    </row>
    <row r="10" spans="1:19" s="52" customFormat="1" ht="20.100000000000001" customHeight="1">
      <c r="B10" s="61"/>
      <c r="C10" s="238" t="s">
        <v>820</v>
      </c>
      <c r="D10" s="99">
        <v>930.13927000000001</v>
      </c>
      <c r="E10" s="99">
        <v>48467.787504</v>
      </c>
      <c r="F10" s="99">
        <v>0</v>
      </c>
      <c r="G10" s="99">
        <v>0</v>
      </c>
      <c r="H10" s="99">
        <v>0</v>
      </c>
      <c r="I10" s="100">
        <f t="shared" ref="I10:I24" si="0">+SUM(D10:H10)</f>
        <v>49397.926774</v>
      </c>
      <c r="J10" s="99">
        <v>1264.7855168000001</v>
      </c>
      <c r="K10" s="99">
        <v>0</v>
      </c>
      <c r="L10" s="99">
        <v>0</v>
      </c>
      <c r="M10" s="99">
        <v>1264.7855168000001</v>
      </c>
      <c r="N10" s="100">
        <f t="shared" ref="N10:N24" si="1">M10*12.5</f>
        <v>15809.818960000001</v>
      </c>
      <c r="O10" s="685">
        <f t="shared" ref="O10:O24" si="2">+IFERROR(N10/$N$27,"-")</f>
        <v>1.3627502738833811E-3</v>
      </c>
      <c r="P10" s="685">
        <v>0</v>
      </c>
      <c r="R10" s="680"/>
      <c r="S10" s="684"/>
    </row>
    <row r="11" spans="1:19" s="52" customFormat="1" ht="20.100000000000001" customHeight="1">
      <c r="B11" s="61"/>
      <c r="C11" s="238" t="s">
        <v>821</v>
      </c>
      <c r="D11" s="99">
        <v>19165.955664000001</v>
      </c>
      <c r="E11" s="99">
        <v>252801.37914999999</v>
      </c>
      <c r="F11" s="99">
        <v>0</v>
      </c>
      <c r="G11" s="99">
        <v>0</v>
      </c>
      <c r="H11" s="99">
        <v>0</v>
      </c>
      <c r="I11" s="100">
        <f t="shared" si="0"/>
        <v>271967.334814</v>
      </c>
      <c r="J11" s="99">
        <v>4362.5857913</v>
      </c>
      <c r="K11" s="99">
        <v>0</v>
      </c>
      <c r="L11" s="99">
        <v>0</v>
      </c>
      <c r="M11" s="99">
        <v>4362.5857913</v>
      </c>
      <c r="N11" s="100">
        <f t="shared" si="1"/>
        <v>54532.322391249996</v>
      </c>
      <c r="O11" s="685">
        <f t="shared" si="2"/>
        <v>4.7004926155190313E-3</v>
      </c>
      <c r="P11" s="685">
        <v>0</v>
      </c>
      <c r="R11" s="680"/>
      <c r="S11" s="684"/>
    </row>
    <row r="12" spans="1:19" s="52" customFormat="1" ht="20.100000000000001" customHeight="1">
      <c r="B12" s="61"/>
      <c r="C12" s="238" t="s">
        <v>822</v>
      </c>
      <c r="D12" s="99">
        <v>5819.5882499999998</v>
      </c>
      <c r="E12" s="99">
        <v>69516.908200999998</v>
      </c>
      <c r="F12" s="99">
        <v>0</v>
      </c>
      <c r="G12" s="99">
        <v>0</v>
      </c>
      <c r="H12" s="99">
        <v>0</v>
      </c>
      <c r="I12" s="100">
        <f t="shared" si="0"/>
        <v>75336.496450999999</v>
      </c>
      <c r="J12" s="99">
        <v>1223.3629797000001</v>
      </c>
      <c r="K12" s="99">
        <v>0</v>
      </c>
      <c r="L12" s="99">
        <v>0</v>
      </c>
      <c r="M12" s="99">
        <v>1223.3629797000001</v>
      </c>
      <c r="N12" s="100">
        <f t="shared" si="1"/>
        <v>15292.037246250002</v>
      </c>
      <c r="O12" s="685">
        <f t="shared" si="2"/>
        <v>1.3181193281394828E-3</v>
      </c>
      <c r="P12" s="685">
        <v>7.4999999999999993E-6</v>
      </c>
      <c r="R12" s="680"/>
      <c r="S12" s="684"/>
    </row>
    <row r="13" spans="1:19" s="52" customFormat="1" ht="20.100000000000001" customHeight="1">
      <c r="B13" s="61"/>
      <c r="C13" s="238" t="s">
        <v>823</v>
      </c>
      <c r="D13" s="99">
        <v>171431.03452000002</v>
      </c>
      <c r="E13" s="99">
        <v>89289.000864999995</v>
      </c>
      <c r="F13" s="99">
        <v>0</v>
      </c>
      <c r="G13" s="99">
        <v>0</v>
      </c>
      <c r="H13" s="99">
        <v>0</v>
      </c>
      <c r="I13" s="100">
        <f t="shared" si="0"/>
        <v>260720.035385</v>
      </c>
      <c r="J13" s="99">
        <v>6870.2538617</v>
      </c>
      <c r="K13" s="99">
        <v>0</v>
      </c>
      <c r="L13" s="99">
        <v>0</v>
      </c>
      <c r="M13" s="99">
        <v>6870.2538617</v>
      </c>
      <c r="N13" s="100">
        <f t="shared" si="1"/>
        <v>85878.173271249994</v>
      </c>
      <c r="O13" s="685">
        <f t="shared" si="2"/>
        <v>7.402393692305784E-3</v>
      </c>
      <c r="P13" s="685">
        <v>0</v>
      </c>
      <c r="R13" s="680"/>
      <c r="S13" s="684"/>
    </row>
    <row r="14" spans="1:19" s="52" customFormat="1" ht="20.100000000000001" customHeight="1">
      <c r="B14" s="61"/>
      <c r="C14" s="238" t="s">
        <v>824</v>
      </c>
      <c r="D14" s="99">
        <v>30797.744533000001</v>
      </c>
      <c r="E14" s="99">
        <v>178793.39609999998</v>
      </c>
      <c r="F14" s="99">
        <v>0</v>
      </c>
      <c r="G14" s="99">
        <v>0</v>
      </c>
      <c r="H14" s="99">
        <v>0</v>
      </c>
      <c r="I14" s="100">
        <f t="shared" si="0"/>
        <v>209591.14063299997</v>
      </c>
      <c r="J14" s="99">
        <v>7794.3097614999997</v>
      </c>
      <c r="K14" s="99">
        <v>0</v>
      </c>
      <c r="L14" s="99">
        <v>0</v>
      </c>
      <c r="M14" s="99">
        <v>7794.3097614999997</v>
      </c>
      <c r="N14" s="100">
        <f t="shared" si="1"/>
        <v>97428.87201875</v>
      </c>
      <c r="O14" s="685">
        <f t="shared" si="2"/>
        <v>8.3980229225661188E-3</v>
      </c>
      <c r="P14" s="685">
        <v>5.0000000000000004E-6</v>
      </c>
      <c r="R14" s="680"/>
      <c r="S14" s="684"/>
    </row>
    <row r="15" spans="1:19" s="52" customFormat="1" ht="20.100000000000001" customHeight="1">
      <c r="B15" s="61"/>
      <c r="C15" s="238" t="s">
        <v>825</v>
      </c>
      <c r="D15" s="99">
        <v>8475.6213950000001</v>
      </c>
      <c r="E15" s="99">
        <v>288527.6238</v>
      </c>
      <c r="F15" s="99">
        <v>0</v>
      </c>
      <c r="G15" s="99">
        <v>0</v>
      </c>
      <c r="H15" s="99">
        <v>0</v>
      </c>
      <c r="I15" s="100">
        <f t="shared" si="0"/>
        <v>297003.24519500002</v>
      </c>
      <c r="J15" s="99">
        <v>4735.8206276999999</v>
      </c>
      <c r="K15" s="99">
        <v>0</v>
      </c>
      <c r="L15" s="99">
        <v>0</v>
      </c>
      <c r="M15" s="99">
        <v>4735.8206276999999</v>
      </c>
      <c r="N15" s="100">
        <f t="shared" si="1"/>
        <v>59197.757846250002</v>
      </c>
      <c r="O15" s="685">
        <f t="shared" si="2"/>
        <v>5.1026365907392568E-3</v>
      </c>
      <c r="P15" s="685">
        <v>0</v>
      </c>
      <c r="R15" s="680"/>
      <c r="S15" s="684"/>
    </row>
    <row r="16" spans="1:19" s="52" customFormat="1" ht="20.100000000000001" customHeight="1">
      <c r="B16" s="61"/>
      <c r="C16" s="238" t="s">
        <v>826</v>
      </c>
      <c r="D16" s="99">
        <v>130.08041</v>
      </c>
      <c r="E16" s="99">
        <v>5061.7002494999997</v>
      </c>
      <c r="F16" s="99">
        <v>0</v>
      </c>
      <c r="G16" s="99">
        <v>0</v>
      </c>
      <c r="H16" s="99">
        <v>0</v>
      </c>
      <c r="I16" s="100">
        <f t="shared" si="0"/>
        <v>5191.7806594999993</v>
      </c>
      <c r="J16" s="99">
        <v>36.047003734999997</v>
      </c>
      <c r="K16" s="99">
        <v>0</v>
      </c>
      <c r="L16" s="99">
        <v>0</v>
      </c>
      <c r="M16" s="99">
        <v>36.047003734999997</v>
      </c>
      <c r="N16" s="100">
        <f t="shared" si="1"/>
        <v>450.58754668749998</v>
      </c>
      <c r="O16" s="685">
        <f t="shared" si="2"/>
        <v>3.8839047063751536E-5</v>
      </c>
      <c r="P16" s="685">
        <v>0</v>
      </c>
      <c r="R16" s="680"/>
      <c r="S16" s="684"/>
    </row>
    <row r="17" spans="2:19" s="52" customFormat="1" ht="20.100000000000001" customHeight="1">
      <c r="B17" s="61"/>
      <c r="C17" s="238" t="s">
        <v>827</v>
      </c>
      <c r="D17" s="99">
        <v>0</v>
      </c>
      <c r="E17" s="99">
        <v>11.868499155</v>
      </c>
      <c r="F17" s="99">
        <v>0</v>
      </c>
      <c r="G17" s="99">
        <v>0</v>
      </c>
      <c r="H17" s="99">
        <v>0</v>
      </c>
      <c r="I17" s="100">
        <f t="shared" si="0"/>
        <v>11.868499155</v>
      </c>
      <c r="J17" s="99">
        <v>0.54027175862999999</v>
      </c>
      <c r="K17" s="99">
        <v>0</v>
      </c>
      <c r="L17" s="99">
        <v>0</v>
      </c>
      <c r="M17" s="99">
        <v>0.54027175862999999</v>
      </c>
      <c r="N17" s="100">
        <f t="shared" si="1"/>
        <v>6.7533969828749996</v>
      </c>
      <c r="O17" s="685">
        <f t="shared" si="2"/>
        <v>5.8211884723922897E-7</v>
      </c>
      <c r="P17" s="685">
        <v>0</v>
      </c>
      <c r="R17" s="680"/>
      <c r="S17" s="684"/>
    </row>
    <row r="18" spans="2:19" s="52" customFormat="1" ht="20.100000000000001" customHeight="1">
      <c r="B18" s="61"/>
      <c r="C18" s="238" t="s">
        <v>828</v>
      </c>
      <c r="D18" s="101">
        <v>1347.2843400000002</v>
      </c>
      <c r="E18" s="101">
        <v>274509.48385000002</v>
      </c>
      <c r="F18" s="99">
        <v>0</v>
      </c>
      <c r="G18" s="99">
        <v>0</v>
      </c>
      <c r="H18" s="99">
        <v>0</v>
      </c>
      <c r="I18" s="100">
        <f t="shared" si="0"/>
        <v>275856.76819000003</v>
      </c>
      <c r="J18" s="101">
        <v>10213.40991</v>
      </c>
      <c r="K18" s="99">
        <v>0</v>
      </c>
      <c r="L18" s="99">
        <v>0</v>
      </c>
      <c r="M18" s="101">
        <v>10213.40991</v>
      </c>
      <c r="N18" s="99">
        <f t="shared" si="1"/>
        <v>127667.623875</v>
      </c>
      <c r="O18" s="686">
        <f t="shared" si="2"/>
        <v>1.1004495993399834E-2</v>
      </c>
      <c r="P18" s="686">
        <v>5.0000000000000004E-6</v>
      </c>
      <c r="R18" s="680"/>
      <c r="S18" s="684"/>
    </row>
    <row r="19" spans="2:19" s="52" customFormat="1" ht="20.100000000000001" customHeight="1">
      <c r="B19" s="61"/>
      <c r="C19" s="238" t="s">
        <v>829</v>
      </c>
      <c r="D19" s="101">
        <v>410.50328000000002</v>
      </c>
      <c r="E19" s="101">
        <v>2923.7470471000001</v>
      </c>
      <c r="F19" s="99">
        <v>0</v>
      </c>
      <c r="G19" s="99">
        <v>0</v>
      </c>
      <c r="H19" s="99">
        <v>0</v>
      </c>
      <c r="I19" s="100">
        <f t="shared" si="0"/>
        <v>3334.2503271</v>
      </c>
      <c r="J19" s="101">
        <v>44.053035231999999</v>
      </c>
      <c r="K19" s="99">
        <v>0</v>
      </c>
      <c r="L19" s="99">
        <v>0</v>
      </c>
      <c r="M19" s="101">
        <v>44.053035231999999</v>
      </c>
      <c r="N19" s="99">
        <f t="shared" si="1"/>
        <v>550.66294040000002</v>
      </c>
      <c r="O19" s="686">
        <f t="shared" si="2"/>
        <v>4.7465190761901555E-5</v>
      </c>
      <c r="P19" s="686">
        <v>0</v>
      </c>
      <c r="R19" s="680"/>
      <c r="S19" s="684"/>
    </row>
    <row r="20" spans="2:19" s="52" customFormat="1" ht="20.100000000000001" customHeight="1">
      <c r="B20" s="61"/>
      <c r="C20" s="238" t="s">
        <v>830</v>
      </c>
      <c r="D20" s="101">
        <v>577.22041999999999</v>
      </c>
      <c r="E20" s="101">
        <v>773753.53185000003</v>
      </c>
      <c r="F20" s="99">
        <v>0</v>
      </c>
      <c r="G20" s="99">
        <v>0</v>
      </c>
      <c r="H20" s="99">
        <v>0</v>
      </c>
      <c r="I20" s="100">
        <f t="shared" si="0"/>
        <v>774330.75227000006</v>
      </c>
      <c r="J20" s="101">
        <v>26795.380530999999</v>
      </c>
      <c r="K20" s="99">
        <v>0</v>
      </c>
      <c r="L20" s="99">
        <v>0</v>
      </c>
      <c r="M20" s="101">
        <v>26795.380530999999</v>
      </c>
      <c r="N20" s="99">
        <f t="shared" si="1"/>
        <v>334942.25663749996</v>
      </c>
      <c r="O20" s="686">
        <f t="shared" si="2"/>
        <v>2.8870833570118933E-2</v>
      </c>
      <c r="P20" s="686">
        <v>1.0000000000000001E-5</v>
      </c>
      <c r="R20" s="680"/>
      <c r="S20" s="684"/>
    </row>
    <row r="21" spans="2:19" s="52" customFormat="1" ht="20.100000000000001" customHeight="1">
      <c r="B21" s="61"/>
      <c r="C21" s="238" t="s">
        <v>831</v>
      </c>
      <c r="D21" s="101">
        <v>3163.4315299999998</v>
      </c>
      <c r="E21" s="101">
        <v>2248.4068461000002</v>
      </c>
      <c r="F21" s="99">
        <v>0</v>
      </c>
      <c r="G21" s="99">
        <v>0</v>
      </c>
      <c r="H21" s="99">
        <v>0</v>
      </c>
      <c r="I21" s="100">
        <f t="shared" si="0"/>
        <v>5411.8383761000005</v>
      </c>
      <c r="J21" s="101">
        <v>204.05943721</v>
      </c>
      <c r="K21" s="99">
        <v>0</v>
      </c>
      <c r="L21" s="99">
        <v>0</v>
      </c>
      <c r="M21" s="101">
        <v>204.05943721</v>
      </c>
      <c r="N21" s="99">
        <f t="shared" si="1"/>
        <v>2550.742965125</v>
      </c>
      <c r="O21" s="686">
        <f t="shared" si="2"/>
        <v>2.1986498916431622E-4</v>
      </c>
      <c r="P21" s="686">
        <v>0</v>
      </c>
      <c r="R21" s="680"/>
      <c r="S21" s="684"/>
    </row>
    <row r="22" spans="2:19" s="52" customFormat="1" ht="20.100000000000001" customHeight="1">
      <c r="B22" s="61"/>
      <c r="C22" s="238" t="s">
        <v>832</v>
      </c>
      <c r="D22" s="101">
        <v>3206522.3119999999</v>
      </c>
      <c r="E22" s="101">
        <v>29024327.774999999</v>
      </c>
      <c r="F22" s="99">
        <v>0</v>
      </c>
      <c r="G22" s="99">
        <v>0</v>
      </c>
      <c r="H22" s="99">
        <v>0</v>
      </c>
      <c r="I22" s="100">
        <f t="shared" si="0"/>
        <v>32230850.086999997</v>
      </c>
      <c r="J22" s="101">
        <v>857948.9050599999</v>
      </c>
      <c r="K22" s="99">
        <v>0</v>
      </c>
      <c r="L22" s="99">
        <v>0</v>
      </c>
      <c r="M22" s="101">
        <v>857948.9050599999</v>
      </c>
      <c r="N22" s="99">
        <f t="shared" si="1"/>
        <v>10724361.31325</v>
      </c>
      <c r="O22" s="686">
        <f t="shared" si="2"/>
        <v>0.92440187669649154</v>
      </c>
      <c r="P22" s="686">
        <v>0</v>
      </c>
      <c r="R22" s="680"/>
      <c r="S22" s="684"/>
    </row>
    <row r="23" spans="2:19" s="52" customFormat="1" ht="20.100000000000001" customHeight="1">
      <c r="B23" s="61"/>
      <c r="C23" s="238" t="s">
        <v>833</v>
      </c>
      <c r="D23" s="101">
        <v>0</v>
      </c>
      <c r="E23" s="101">
        <v>66.939177353999995</v>
      </c>
      <c r="F23" s="99">
        <v>0</v>
      </c>
      <c r="G23" s="99">
        <v>0</v>
      </c>
      <c r="H23" s="99">
        <v>0</v>
      </c>
      <c r="I23" s="100">
        <f t="shared" si="0"/>
        <v>66.939177353999995</v>
      </c>
      <c r="J23" s="101">
        <v>0.53893998700000001</v>
      </c>
      <c r="K23" s="99">
        <v>0</v>
      </c>
      <c r="L23" s="99">
        <v>0</v>
      </c>
      <c r="M23" s="101">
        <v>0.53893998700000001</v>
      </c>
      <c r="N23" s="99">
        <f t="shared" si="1"/>
        <v>6.7367498374999997</v>
      </c>
      <c r="O23" s="686">
        <f t="shared" si="2"/>
        <v>5.8068392240064894E-7</v>
      </c>
      <c r="P23" s="686">
        <v>0</v>
      </c>
      <c r="R23" s="680"/>
      <c r="S23" s="684"/>
    </row>
    <row r="24" spans="2:19" s="52" customFormat="1" ht="20.100000000000001" customHeight="1" thickBot="1">
      <c r="B24" s="69"/>
      <c r="C24" s="239" t="s">
        <v>834</v>
      </c>
      <c r="D24" s="102">
        <v>1235.562672</v>
      </c>
      <c r="E24" s="102">
        <v>49862.976417999998</v>
      </c>
      <c r="F24" s="103">
        <v>0</v>
      </c>
      <c r="G24" s="103">
        <v>0</v>
      </c>
      <c r="H24" s="103">
        <v>0</v>
      </c>
      <c r="I24" s="104">
        <f t="shared" si="0"/>
        <v>51098.539089999998</v>
      </c>
      <c r="J24" s="102">
        <v>778.26989520999996</v>
      </c>
      <c r="K24" s="103">
        <v>0</v>
      </c>
      <c r="L24" s="103">
        <v>0</v>
      </c>
      <c r="M24" s="102">
        <v>778.26989520999996</v>
      </c>
      <c r="N24" s="103">
        <f t="shared" si="1"/>
        <v>9728.3736901249995</v>
      </c>
      <c r="O24" s="687">
        <f t="shared" si="2"/>
        <v>8.385512790626998E-4</v>
      </c>
      <c r="P24" s="687">
        <v>0</v>
      </c>
      <c r="R24" s="680"/>
      <c r="S24" s="684"/>
    </row>
    <row r="25" spans="2:19" s="79" customFormat="1" ht="20.100000000000001" customHeight="1">
      <c r="B25" s="240" t="s">
        <v>1008</v>
      </c>
      <c r="C25" s="241" t="s">
        <v>1009</v>
      </c>
      <c r="D25" s="242">
        <f>SUM(D9:D24)</f>
        <v>3451837.5378039996</v>
      </c>
      <c r="E25" s="242">
        <f t="shared" ref="E25:N25" si="3">SUM(E9:E24)</f>
        <v>31080478.662862208</v>
      </c>
      <c r="F25" s="242">
        <f t="shared" si="3"/>
        <v>0</v>
      </c>
      <c r="G25" s="242">
        <f t="shared" si="3"/>
        <v>0</v>
      </c>
      <c r="H25" s="242">
        <f t="shared" si="3"/>
        <v>0</v>
      </c>
      <c r="I25" s="242">
        <f t="shared" si="3"/>
        <v>34532316.200666212</v>
      </c>
      <c r="J25" s="242">
        <f t="shared" si="3"/>
        <v>922619.21711909259</v>
      </c>
      <c r="K25" s="242">
        <f t="shared" si="3"/>
        <v>0</v>
      </c>
      <c r="L25" s="242">
        <f t="shared" si="3"/>
        <v>0</v>
      </c>
      <c r="M25" s="242">
        <f t="shared" si="3"/>
        <v>922619.21711909259</v>
      </c>
      <c r="N25" s="242">
        <f t="shared" si="3"/>
        <v>11532740.213988656</v>
      </c>
      <c r="O25" s="688">
        <f>+IFERROR(N25/$N$27,"-")</f>
        <v>0.99408126841946609</v>
      </c>
      <c r="P25" s="243"/>
      <c r="R25" s="680"/>
    </row>
    <row r="26" spans="2:19" s="30" customFormat="1" ht="20.100000000000001" customHeight="1" thickBot="1"/>
    <row r="27" spans="2:19" s="79" customFormat="1" ht="15">
      <c r="B27" s="240" t="s">
        <v>241</v>
      </c>
      <c r="C27" s="241" t="s">
        <v>40</v>
      </c>
      <c r="D27" s="242">
        <v>3479562.3429999999</v>
      </c>
      <c r="E27" s="242">
        <v>31267154.134</v>
      </c>
      <c r="F27" s="242">
        <v>0</v>
      </c>
      <c r="G27" s="242">
        <v>0</v>
      </c>
      <c r="H27" s="242">
        <v>0</v>
      </c>
      <c r="I27" s="242">
        <f>+SUM(D27:H27)</f>
        <v>34746716.476999998</v>
      </c>
      <c r="J27" s="242">
        <v>928112.46567999991</v>
      </c>
      <c r="K27" s="242">
        <v>0</v>
      </c>
      <c r="L27" s="242">
        <v>0</v>
      </c>
      <c r="M27" s="242">
        <v>928112.46567999991</v>
      </c>
      <c r="N27" s="242">
        <f>M27*12.5</f>
        <v>11601405.820999999</v>
      </c>
      <c r="O27" s="688">
        <f>+IFERROR(N27/$N$27,"-")</f>
        <v>1</v>
      </c>
      <c r="P27" s="689"/>
      <c r="R27" s="680"/>
    </row>
    <row r="28" spans="2:19">
      <c r="D28" s="70"/>
      <c r="E28" s="70"/>
      <c r="F28" s="70"/>
      <c r="G28" s="70"/>
      <c r="H28" s="70"/>
      <c r="I28" s="70"/>
      <c r="J28" s="70"/>
      <c r="K28" s="70"/>
      <c r="L28" s="70"/>
      <c r="M28" s="70"/>
      <c r="N28" s="70"/>
      <c r="O28" s="70"/>
      <c r="P28" s="70"/>
    </row>
  </sheetData>
  <mergeCells count="8">
    <mergeCell ref="O5:O7"/>
    <mergeCell ref="P5:P7"/>
    <mergeCell ref="D5:E6"/>
    <mergeCell ref="F5:G6"/>
    <mergeCell ref="H5:H7"/>
    <mergeCell ref="I5:I7"/>
    <mergeCell ref="J5:M6"/>
    <mergeCell ref="N5:N7"/>
  </mergeCells>
  <conditionalFormatting sqref="D8:H8 J8:N8">
    <cfRule type="cellIs" dxfId="8" priority="8" stopIfTrue="1" operator="lessThan">
      <formula>0</formula>
    </cfRule>
  </conditionalFormatting>
  <conditionalFormatting sqref="I8">
    <cfRule type="cellIs" dxfId="7" priority="7" stopIfTrue="1" operator="lessThan">
      <formula>0</formula>
    </cfRule>
  </conditionalFormatting>
  <conditionalFormatting sqref="P25">
    <cfRule type="cellIs" dxfId="6" priority="4" stopIfTrue="1" operator="lessThan">
      <formula>0</formula>
    </cfRule>
  </conditionalFormatting>
  <conditionalFormatting sqref="D25:N25">
    <cfRule type="cellIs" dxfId="5" priority="5" stopIfTrue="1" operator="lessThan">
      <formula>0</formula>
    </cfRule>
  </conditionalFormatting>
  <conditionalFormatting sqref="D9:P24">
    <cfRule type="cellIs" dxfId="4" priority="6" stopIfTrue="1" operator="lessThan">
      <formula>0</formula>
    </cfRule>
  </conditionalFormatting>
  <conditionalFormatting sqref="P27">
    <cfRule type="cellIs" dxfId="3" priority="2" stopIfTrue="1" operator="lessThan">
      <formula>0</formula>
    </cfRule>
  </conditionalFormatting>
  <conditionalFormatting sqref="D27:O27">
    <cfRule type="cellIs" dxfId="2" priority="3" stopIfTrue="1" operator="lessThan">
      <formula>0</formula>
    </cfRule>
  </conditionalFormatting>
  <conditionalFormatting sqref="O25">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&amp;CPT
Anexo IX&amp;L&amp;"Calibri"&amp;10&amp;K000000Confidential&amp;1#</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8"/>
  <sheetViews>
    <sheetView showGridLines="0" zoomScale="90" zoomScaleNormal="90" zoomScalePageLayoutView="85" workbookViewId="0"/>
  </sheetViews>
  <sheetFormatPr defaultColWidth="9.140625" defaultRowHeight="14.25"/>
  <cols>
    <col min="1" max="1" width="4.7109375" style="8" customWidth="1"/>
    <col min="2" max="2" width="10.42578125" style="8" customWidth="1"/>
    <col min="3" max="3" width="76.7109375" style="8" customWidth="1"/>
    <col min="4" max="4" width="32.5703125" style="8" customWidth="1"/>
    <col min="5" max="5" width="12" style="8" customWidth="1"/>
    <col min="6" max="6" width="16.5703125" style="8" customWidth="1"/>
    <col min="7" max="7" width="25.85546875" style="8" bestFit="1" customWidth="1"/>
    <col min="8" max="8" width="14" style="8" customWidth="1"/>
    <col min="9" max="9" width="25.85546875" style="8" bestFit="1" customWidth="1"/>
    <col min="10" max="16384" width="9.140625" style="8"/>
  </cols>
  <sheetData>
    <row r="1" spans="2:4" ht="18">
      <c r="B1" s="138" t="s">
        <v>217</v>
      </c>
    </row>
    <row r="2" spans="2:4" ht="15">
      <c r="B2" s="57" t="s">
        <v>815</v>
      </c>
      <c r="C2" s="6"/>
      <c r="D2" s="820">
        <v>45078</v>
      </c>
    </row>
    <row r="3" spans="2:4" s="23" customFormat="1" ht="12.75">
      <c r="B3" s="30">
        <v>1000</v>
      </c>
      <c r="C3" s="30"/>
      <c r="D3" s="30"/>
    </row>
    <row r="4" spans="2:4" s="23" customFormat="1" ht="13.5" thickBot="1">
      <c r="B4" s="13"/>
      <c r="C4" s="13"/>
      <c r="D4" s="95" t="s">
        <v>4</v>
      </c>
    </row>
    <row r="5" spans="2:4" s="23" customFormat="1" ht="20.100000000000001" customHeight="1">
      <c r="B5" s="249">
        <v>1</v>
      </c>
      <c r="C5" s="250" t="s">
        <v>185</v>
      </c>
      <c r="D5" s="251">
        <v>15957882.019613899</v>
      </c>
    </row>
    <row r="6" spans="2:4" s="23" customFormat="1" ht="20.100000000000001" customHeight="1">
      <c r="B6" s="252">
        <v>2</v>
      </c>
      <c r="C6" s="253" t="s">
        <v>242</v>
      </c>
      <c r="D6" s="690">
        <f>IFERROR(D7/D5,"-")</f>
        <v>4.159999999900123E-4</v>
      </c>
    </row>
    <row r="7" spans="2:4" s="23" customFormat="1" ht="20.100000000000001" customHeight="1">
      <c r="B7" s="254">
        <v>3</v>
      </c>
      <c r="C7" s="255" t="s">
        <v>243</v>
      </c>
      <c r="D7" s="256">
        <v>6638.4789199999996</v>
      </c>
    </row>
    <row r="8" spans="2:4" s="23" customFormat="1" ht="12.75">
      <c r="B8" s="13"/>
      <c r="C8" s="13"/>
      <c r="D8" s="13"/>
    </row>
  </sheetData>
  <conditionalFormatting sqref="D5:D7">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&amp;CPT
Anexo IX&amp;L&amp;"Calibri"&amp;10&amp;K000000Confidential&amp;1#</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L37"/>
  <sheetViews>
    <sheetView showGridLines="0" zoomScaleNormal="100" zoomScalePageLayoutView="70" workbookViewId="0">
      <selection activeCell="D10" sqref="D10"/>
    </sheetView>
  </sheetViews>
  <sheetFormatPr defaultColWidth="9.140625" defaultRowHeight="14.25"/>
  <cols>
    <col min="1" max="1" width="4.7109375" style="8" customWidth="1"/>
    <col min="2" max="2" width="9.140625" style="45" customWidth="1"/>
    <col min="3" max="3" width="71.5703125" style="8" customWidth="1"/>
    <col min="4" max="11" width="12.5703125" style="8" customWidth="1"/>
    <col min="12" max="12" width="13.42578125" style="8" customWidth="1"/>
    <col min="13" max="16384" width="9.140625" style="8"/>
  </cols>
  <sheetData>
    <row r="1" spans="2:12" ht="18">
      <c r="B1" s="138" t="s">
        <v>645</v>
      </c>
      <c r="C1" s="45"/>
      <c r="D1" s="820"/>
      <c r="L1" s="42"/>
    </row>
    <row r="2" spans="2:12">
      <c r="B2" s="57" t="s">
        <v>815</v>
      </c>
      <c r="L2" s="691"/>
    </row>
    <row r="3" spans="2:12" s="93" customFormat="1" ht="12">
      <c r="B3" s="91"/>
      <c r="C3" s="92"/>
      <c r="D3" s="91"/>
      <c r="E3" s="91"/>
      <c r="F3" s="91"/>
      <c r="G3" s="91"/>
      <c r="H3" s="91"/>
      <c r="I3" s="91"/>
      <c r="J3" s="91"/>
      <c r="K3" s="91"/>
      <c r="L3" s="92"/>
    </row>
    <row r="4" spans="2:12" s="71" customFormat="1" ht="20.100000000000001" customHeight="1">
      <c r="B4" s="47"/>
      <c r="C4" s="48"/>
      <c r="D4" s="264" t="s">
        <v>4</v>
      </c>
      <c r="E4" s="264" t="s">
        <v>5</v>
      </c>
      <c r="F4" s="264" t="s">
        <v>6</v>
      </c>
      <c r="G4" s="264" t="s">
        <v>41</v>
      </c>
      <c r="H4" s="264" t="s">
        <v>42</v>
      </c>
      <c r="I4" s="264" t="s">
        <v>94</v>
      </c>
      <c r="J4" s="264" t="s">
        <v>95</v>
      </c>
      <c r="K4" s="264" t="s">
        <v>96</v>
      </c>
      <c r="L4" s="691"/>
    </row>
    <row r="5" spans="2:12" s="71" customFormat="1" ht="73.5" customHeight="1" thickBot="1">
      <c r="B5" s="200"/>
      <c r="C5" s="201"/>
      <c r="D5" s="265" t="s">
        <v>649</v>
      </c>
      <c r="E5" s="265" t="s">
        <v>650</v>
      </c>
      <c r="F5" s="265" t="s">
        <v>651</v>
      </c>
      <c r="G5" s="265" t="s">
        <v>928</v>
      </c>
      <c r="H5" s="265" t="s">
        <v>652</v>
      </c>
      <c r="I5" s="265" t="s">
        <v>653</v>
      </c>
      <c r="J5" s="265" t="s">
        <v>93</v>
      </c>
      <c r="K5" s="265" t="s">
        <v>654</v>
      </c>
      <c r="L5" s="691"/>
    </row>
    <row r="6" spans="2:12" s="52" customFormat="1" ht="20.100000000000001" customHeight="1">
      <c r="B6" s="643" t="s">
        <v>334</v>
      </c>
      <c r="C6" s="648" t="s">
        <v>655</v>
      </c>
      <c r="D6" s="257">
        <v>0</v>
      </c>
      <c r="E6" s="258">
        <v>0</v>
      </c>
      <c r="F6" s="259"/>
      <c r="G6" s="260">
        <v>1.4</v>
      </c>
      <c r="H6" s="261">
        <v>0</v>
      </c>
      <c r="I6" s="261">
        <v>0</v>
      </c>
      <c r="J6" s="261">
        <v>0</v>
      </c>
      <c r="K6" s="261">
        <v>0</v>
      </c>
      <c r="L6" s="692"/>
    </row>
    <row r="7" spans="2:12" s="52" customFormat="1" ht="20.100000000000001" customHeight="1">
      <c r="B7" s="642" t="s">
        <v>336</v>
      </c>
      <c r="C7" s="649" t="s">
        <v>656</v>
      </c>
      <c r="D7" s="652">
        <v>0</v>
      </c>
      <c r="E7" s="652">
        <v>0</v>
      </c>
      <c r="F7" s="262"/>
      <c r="G7" s="653">
        <v>1.4</v>
      </c>
      <c r="H7" s="654">
        <v>0</v>
      </c>
      <c r="I7" s="654">
        <v>0</v>
      </c>
      <c r="J7" s="654">
        <v>0</v>
      </c>
      <c r="K7" s="654">
        <v>0</v>
      </c>
      <c r="L7" s="692"/>
    </row>
    <row r="8" spans="2:12" s="52" customFormat="1" ht="20.100000000000001" customHeight="1">
      <c r="B8" s="642">
        <v>1</v>
      </c>
      <c r="C8" s="649" t="s">
        <v>657</v>
      </c>
      <c r="D8" s="652">
        <v>705754.092280893</v>
      </c>
      <c r="E8" s="652">
        <v>244279.006377852</v>
      </c>
      <c r="F8" s="263"/>
      <c r="G8" s="653">
        <v>1.4</v>
      </c>
      <c r="H8" s="652">
        <v>1329774.91346875</v>
      </c>
      <c r="I8" s="652">
        <v>368743.21918999997</v>
      </c>
      <c r="J8" s="652">
        <v>368743.21918999997</v>
      </c>
      <c r="K8" s="652">
        <v>141240.37026194501</v>
      </c>
      <c r="L8" s="692"/>
    </row>
    <row r="9" spans="2:12" s="52" customFormat="1" ht="20.100000000000001" customHeight="1">
      <c r="B9" s="642">
        <v>2</v>
      </c>
      <c r="C9" s="649" t="s">
        <v>658</v>
      </c>
      <c r="D9" s="263"/>
      <c r="E9" s="263"/>
      <c r="F9" s="654">
        <v>0</v>
      </c>
      <c r="G9" s="654">
        <v>0</v>
      </c>
      <c r="H9" s="654">
        <v>0</v>
      </c>
      <c r="I9" s="654">
        <v>0</v>
      </c>
      <c r="J9" s="654">
        <v>0</v>
      </c>
      <c r="K9" s="654">
        <v>0</v>
      </c>
      <c r="L9" s="692"/>
    </row>
    <row r="10" spans="2:12" s="52" customFormat="1" ht="20.100000000000001" customHeight="1">
      <c r="B10" s="642" t="s">
        <v>214</v>
      </c>
      <c r="C10" s="649" t="s">
        <v>659</v>
      </c>
      <c r="D10" s="263"/>
      <c r="E10" s="263"/>
      <c r="F10" s="654">
        <v>0</v>
      </c>
      <c r="G10" s="263"/>
      <c r="H10" s="654">
        <v>0</v>
      </c>
      <c r="I10" s="654">
        <v>0</v>
      </c>
      <c r="J10" s="654">
        <v>0</v>
      </c>
      <c r="K10" s="654">
        <v>0</v>
      </c>
      <c r="L10" s="692"/>
    </row>
    <row r="11" spans="2:12" s="52" customFormat="1" ht="20.100000000000001" customHeight="1">
      <c r="B11" s="642" t="s">
        <v>660</v>
      </c>
      <c r="C11" s="649" t="s">
        <v>661</v>
      </c>
      <c r="D11" s="263"/>
      <c r="E11" s="263"/>
      <c r="F11" s="654">
        <v>0</v>
      </c>
      <c r="G11" s="263"/>
      <c r="H11" s="654">
        <v>0</v>
      </c>
      <c r="I11" s="654">
        <v>0</v>
      </c>
      <c r="J11" s="654">
        <v>0</v>
      </c>
      <c r="K11" s="654">
        <v>0</v>
      </c>
      <c r="L11" s="692"/>
    </row>
    <row r="12" spans="2:12" s="52" customFormat="1" ht="20.100000000000001" customHeight="1">
      <c r="B12" s="642" t="s">
        <v>662</v>
      </c>
      <c r="C12" s="649" t="s">
        <v>663</v>
      </c>
      <c r="D12" s="263"/>
      <c r="E12" s="263"/>
      <c r="F12" s="654">
        <v>0</v>
      </c>
      <c r="G12" s="263"/>
      <c r="H12" s="654">
        <v>0</v>
      </c>
      <c r="I12" s="654">
        <v>0</v>
      </c>
      <c r="J12" s="654">
        <v>0</v>
      </c>
      <c r="K12" s="654">
        <v>0</v>
      </c>
      <c r="L12" s="692"/>
    </row>
    <row r="13" spans="2:12" s="52" customFormat="1" ht="20.100000000000001" customHeight="1">
      <c r="B13" s="642">
        <v>3</v>
      </c>
      <c r="C13" s="649" t="s">
        <v>664</v>
      </c>
      <c r="D13" s="263"/>
      <c r="E13" s="263"/>
      <c r="F13" s="263"/>
      <c r="G13" s="263"/>
      <c r="H13" s="652">
        <v>0</v>
      </c>
      <c r="I13" s="652">
        <v>0</v>
      </c>
      <c r="J13" s="652">
        <v>0</v>
      </c>
      <c r="K13" s="652">
        <v>0</v>
      </c>
      <c r="L13" s="692"/>
    </row>
    <row r="14" spans="2:12" s="52" customFormat="1" ht="20.100000000000001" customHeight="1">
      <c r="B14" s="642">
        <v>4</v>
      </c>
      <c r="C14" s="649" t="s">
        <v>665</v>
      </c>
      <c r="D14" s="263"/>
      <c r="E14" s="263"/>
      <c r="F14" s="263"/>
      <c r="G14" s="263"/>
      <c r="H14" s="652">
        <v>0</v>
      </c>
      <c r="I14" s="652">
        <v>0</v>
      </c>
      <c r="J14" s="652">
        <v>0</v>
      </c>
      <c r="K14" s="652">
        <v>0</v>
      </c>
      <c r="L14" s="692"/>
    </row>
    <row r="15" spans="2:12" s="52" customFormat="1" ht="20.100000000000001" customHeight="1">
      <c r="B15" s="202">
        <v>5</v>
      </c>
      <c r="C15" s="203" t="s">
        <v>666</v>
      </c>
      <c r="D15" s="204"/>
      <c r="E15" s="204"/>
      <c r="F15" s="204"/>
      <c r="G15" s="204"/>
      <c r="H15" s="205">
        <v>0</v>
      </c>
      <c r="I15" s="205">
        <v>0</v>
      </c>
      <c r="J15" s="205">
        <v>0</v>
      </c>
      <c r="K15" s="205">
        <v>0</v>
      </c>
      <c r="L15" s="692"/>
    </row>
    <row r="16" spans="2:12" s="52" customFormat="1" ht="20.100000000000001" customHeight="1" thickBot="1">
      <c r="B16" s="266">
        <v>6</v>
      </c>
      <c r="C16" s="267" t="s">
        <v>40</v>
      </c>
      <c r="D16" s="268"/>
      <c r="E16" s="268"/>
      <c r="F16" s="268"/>
      <c r="G16" s="268"/>
      <c r="H16" s="269">
        <f>+SUM(H8:H15)</f>
        <v>1329774.91346875</v>
      </c>
      <c r="I16" s="269">
        <f>+SUM(I8:I15)</f>
        <v>368743.21918999997</v>
      </c>
      <c r="J16" s="269">
        <f>+SUM(J8:J15)</f>
        <v>368743.21918999997</v>
      </c>
      <c r="K16" s="269">
        <f>+SUM(K8:K15)</f>
        <v>141240.37026194501</v>
      </c>
      <c r="L16" s="692"/>
    </row>
    <row r="17" spans="2:11" s="71" customFormat="1" ht="12">
      <c r="B17" s="94"/>
    </row>
    <row r="18" spans="2:11" s="71" customFormat="1" ht="12">
      <c r="B18" s="94"/>
      <c r="H18" s="694"/>
      <c r="I18" s="694"/>
      <c r="J18" s="694"/>
      <c r="K18" s="694"/>
    </row>
    <row r="19" spans="2:11" s="23" customFormat="1" ht="12.75">
      <c r="B19" s="695"/>
    </row>
    <row r="20" spans="2:11" s="23" customFormat="1" ht="12.75">
      <c r="B20" s="695"/>
    </row>
    <row r="36" spans="12:12" ht="23.25">
      <c r="L36" s="696"/>
    </row>
    <row r="37" spans="12:12" ht="15">
      <c r="L37" s="697"/>
    </row>
  </sheetData>
  <pageMargins left="0.70866141732283472" right="0.70866141732283472" top="0.74803149606299213" bottom="0.74803149606299213" header="0.31496062992125984" footer="0.31496062992125984"/>
  <pageSetup paperSize="9" scale="70" orientation="landscape" r:id="rId1"/>
  <headerFooter>
    <oddHeader>&amp;CPT
Anexo XXV&amp;L&amp;"Calibri"&amp;10&amp;K000000Confidential&amp;1#</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20"/>
  <sheetViews>
    <sheetView showGridLines="0" zoomScale="90" zoomScaleNormal="90" zoomScalePageLayoutView="70" workbookViewId="0"/>
  </sheetViews>
  <sheetFormatPr defaultColWidth="9.140625" defaultRowHeight="14.25"/>
  <cols>
    <col min="1" max="1" width="4.7109375" style="8" customWidth="1"/>
    <col min="2" max="2" width="9.140625" style="8"/>
    <col min="3" max="3" width="79.42578125" style="8" customWidth="1"/>
    <col min="4" max="5" width="15.5703125" style="8" customWidth="1"/>
    <col min="6" max="6" width="9.140625" style="8"/>
    <col min="7" max="7" width="15.140625" style="8" customWidth="1"/>
    <col min="8" max="16384" width="9.140625" style="8"/>
  </cols>
  <sheetData>
    <row r="1" spans="1:7" ht="18">
      <c r="B1" s="138" t="s">
        <v>646</v>
      </c>
      <c r="F1" s="820"/>
      <c r="G1" s="42"/>
    </row>
    <row r="2" spans="1:7" ht="13.5" customHeight="1">
      <c r="B2" s="57" t="s">
        <v>815</v>
      </c>
      <c r="C2" s="6"/>
      <c r="D2" s="30"/>
      <c r="E2" s="30"/>
      <c r="G2" s="42"/>
    </row>
    <row r="3" spans="1:7" s="23" customFormat="1" ht="12.75">
      <c r="B3" s="633"/>
      <c r="C3" s="78"/>
      <c r="D3" s="209" t="s">
        <v>4</v>
      </c>
      <c r="E3" s="209" t="s">
        <v>5</v>
      </c>
    </row>
    <row r="4" spans="1:7" s="23" customFormat="1" ht="12.75">
      <c r="B4" s="633"/>
      <c r="C4" s="843"/>
      <c r="D4" s="844" t="s">
        <v>93</v>
      </c>
      <c r="E4" s="844" t="s">
        <v>654</v>
      </c>
    </row>
    <row r="5" spans="1:7" s="23" customFormat="1" ht="15" customHeight="1" thickBot="1">
      <c r="B5" s="633"/>
      <c r="C5" s="843"/>
      <c r="D5" s="845"/>
      <c r="E5" s="845"/>
    </row>
    <row r="6" spans="1:7" s="23" customFormat="1" ht="24" customHeight="1">
      <c r="A6" s="19"/>
      <c r="B6" s="643">
        <v>1</v>
      </c>
      <c r="C6" s="648" t="s">
        <v>667</v>
      </c>
      <c r="D6" s="270">
        <v>0</v>
      </c>
      <c r="E6" s="270">
        <v>0</v>
      </c>
    </row>
    <row r="7" spans="1:7" s="23" customFormat="1" ht="20.100000000000001" customHeight="1">
      <c r="A7" s="19"/>
      <c r="B7" s="642">
        <v>2</v>
      </c>
      <c r="C7" s="216" t="s">
        <v>668</v>
      </c>
      <c r="D7" s="656"/>
      <c r="E7" s="271">
        <v>0</v>
      </c>
    </row>
    <row r="8" spans="1:7" s="23" customFormat="1" ht="20.100000000000001" customHeight="1">
      <c r="A8" s="19"/>
      <c r="B8" s="642">
        <v>3</v>
      </c>
      <c r="C8" s="216" t="s">
        <v>669</v>
      </c>
      <c r="D8" s="655"/>
      <c r="E8" s="271">
        <v>0</v>
      </c>
    </row>
    <row r="9" spans="1:7" s="23" customFormat="1" ht="20.100000000000001" customHeight="1">
      <c r="A9" s="19"/>
      <c r="B9" s="642">
        <v>4</v>
      </c>
      <c r="C9" s="649" t="s">
        <v>670</v>
      </c>
      <c r="D9" s="271">
        <v>135538.04581000001</v>
      </c>
      <c r="E9" s="271">
        <v>151342.43015999999</v>
      </c>
      <c r="F9" s="698"/>
    </row>
    <row r="10" spans="1:7" s="23" customFormat="1" ht="20.100000000000001" customHeight="1">
      <c r="A10" s="19"/>
      <c r="B10" s="642" t="s">
        <v>1010</v>
      </c>
      <c r="C10" s="272" t="s">
        <v>992</v>
      </c>
      <c r="D10" s="271">
        <v>0</v>
      </c>
      <c r="E10" s="271">
        <v>0</v>
      </c>
    </row>
    <row r="11" spans="1:7" s="23" customFormat="1" ht="20.100000000000001" customHeight="1" thickBot="1">
      <c r="A11" s="19"/>
      <c r="B11" s="226">
        <v>5</v>
      </c>
      <c r="C11" s="219" t="s">
        <v>671</v>
      </c>
      <c r="D11" s="273">
        <f>+SUM(D9:D10,D6)</f>
        <v>135538.04581000001</v>
      </c>
      <c r="E11" s="273">
        <f>+SUM(E9:E10,E6)</f>
        <v>151342.43015999999</v>
      </c>
    </row>
    <row r="12" spans="1:7">
      <c r="B12" s="57"/>
      <c r="C12" s="57"/>
      <c r="D12" s="57"/>
      <c r="E12" s="57"/>
    </row>
    <row r="13" spans="1:7">
      <c r="B13" s="53"/>
      <c r="C13" s="6"/>
      <c r="D13" s="6"/>
      <c r="E13" s="6"/>
    </row>
    <row r="14" spans="1:7">
      <c r="B14" s="6"/>
      <c r="C14" s="6"/>
      <c r="D14" s="6"/>
      <c r="E14" s="6"/>
    </row>
    <row r="15" spans="1:7">
      <c r="B15" s="6"/>
      <c r="C15" s="6"/>
      <c r="D15" s="6"/>
      <c r="E15" s="6"/>
    </row>
    <row r="16" spans="1:7">
      <c r="B16" s="6"/>
      <c r="C16" s="6"/>
      <c r="D16" s="6"/>
      <c r="E16" s="6"/>
    </row>
    <row r="17" spans="2:5">
      <c r="B17" s="6"/>
      <c r="C17" s="6"/>
      <c r="D17" s="6"/>
      <c r="E17" s="6"/>
    </row>
    <row r="18" spans="2:5">
      <c r="B18" s="6"/>
      <c r="C18" s="6"/>
      <c r="D18" s="6"/>
      <c r="E18" s="6"/>
    </row>
    <row r="19" spans="2:5">
      <c r="B19" s="6"/>
      <c r="C19" s="6"/>
      <c r="D19" s="6"/>
      <c r="E19" s="6"/>
    </row>
    <row r="20" spans="2:5">
      <c r="B20" s="6"/>
      <c r="C20" s="6"/>
      <c r="D20" s="6"/>
      <c r="E20" s="6"/>
    </row>
  </sheetData>
  <mergeCells count="3">
    <mergeCell ref="C4:C5"/>
    <mergeCell ref="D4:D5"/>
    <mergeCell ref="E4:E5"/>
  </mergeCells>
  <pageMargins left="0.70866141732283472" right="0.70866141732283472" top="0.74803149606299213" bottom="0.74803149606299213" header="0.31496062992125984" footer="0.31496062992125984"/>
  <pageSetup paperSize="9" orientation="landscape" r:id="rId1"/>
  <headerFooter>
    <oddHeader>&amp;CPT
Anexo XXV&amp;L&amp;"Calibri"&amp;10&amp;K000000Confidential&amp;1#</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A9918BE4EF40F4AA4F6D1DF5575E2EC" ma:contentTypeVersion="1" ma:contentTypeDescription="Create a new document." ma:contentTypeScope="" ma:versionID="972667a50b176de1b9da9e88931f17d1">
  <xsd:schema xmlns:xsd="http://www.w3.org/2001/XMLSchema" xmlns:xs="http://www.w3.org/2001/XMLSchema" xmlns:p="http://schemas.microsoft.com/office/2006/metadata/properties" xmlns:ns1="http://schemas.microsoft.com/sharepoint/v3" targetNamespace="http://schemas.microsoft.com/office/2006/metadata/properties" ma:root="true" ma:fieldsID="cac343a943d85e00f76ba0e29c1718a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76CB4B-C3A3-487F-96DA-6095B091C667}">
  <ds:schemaRefs>
    <ds:schemaRef ds:uri="http://schemas.microsoft.com/sharepoint/v3/contenttype/forms"/>
  </ds:schemaRefs>
</ds:datastoreItem>
</file>

<file path=customXml/itemProps2.xml><?xml version="1.0" encoding="utf-8"?>
<ds:datastoreItem xmlns:ds="http://schemas.openxmlformats.org/officeDocument/2006/customXml" ds:itemID="{13346212-7304-4433-8486-267151A8DD6E}">
  <ds:schemaRefs>
    <ds:schemaRef ds:uri="http://schemas.microsoft.com/office/infopath/2007/PartnerControls"/>
    <ds:schemaRef ds:uri="http://purl.org/dc/elements/1.1/"/>
    <ds:schemaRef ds:uri="http://schemas.microsoft.com/sharepoint/v3"/>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95065774-5130-4881-9D9D-B6AF551156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Índice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Divulgacao-Disciplina-de-Mercado_1S2022</dc:title>
  <dc:creator/>
  <cp:lastModifiedBy/>
  <dcterms:created xsi:type="dcterms:W3CDTF">2020-09-14T08:59:40Z</dcterms:created>
  <dcterms:modified xsi:type="dcterms:W3CDTF">2023-09-20T17:31:38Z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fd489d-8342-4f0c-9e5b-a69a195a9b09_Enabled">
    <vt:lpwstr>true</vt:lpwstr>
  </property>
  <property fmtid="{D5CDD505-2E9C-101B-9397-08002B2CF9AE}" pid="3" name="MSIP_Label_2ffd489d-8342-4f0c-9e5b-a69a195a9b09_SetDate">
    <vt:lpwstr>2022-07-28T14:03:07Z</vt:lpwstr>
  </property>
  <property fmtid="{D5CDD505-2E9C-101B-9397-08002B2CF9AE}" pid="4" name="MSIP_Label_2ffd489d-8342-4f0c-9e5b-a69a195a9b09_Method">
    <vt:lpwstr>Privileged</vt:lpwstr>
  </property>
  <property fmtid="{D5CDD505-2E9C-101B-9397-08002B2CF9AE}" pid="5" name="MSIP_Label_2ffd489d-8342-4f0c-9e5b-a69a195a9b09_Name">
    <vt:lpwstr>2ffd489d-8342-4f0c-9e5b-a69a195a9b09</vt:lpwstr>
  </property>
  <property fmtid="{D5CDD505-2E9C-101B-9397-08002B2CF9AE}" pid="6" name="MSIP_Label_2ffd489d-8342-4f0c-9e5b-a69a195a9b09_SiteId">
    <vt:lpwstr>5d89951c-b62b-46bf-b261-910b5240b0e7</vt:lpwstr>
  </property>
  <property fmtid="{D5CDD505-2E9C-101B-9397-08002B2CF9AE}" pid="7" name="MSIP_Label_2ffd489d-8342-4f0c-9e5b-a69a195a9b09_ActionId">
    <vt:lpwstr>899dabe6-a9d7-4069-a01c-cc9b923f3566</vt:lpwstr>
  </property>
  <property fmtid="{D5CDD505-2E9C-101B-9397-08002B2CF9AE}" pid="8" name="MSIP_Label_2ffd489d-8342-4f0c-9e5b-a69a195a9b09_ContentBits">
    <vt:lpwstr>0</vt:lpwstr>
  </property>
  <property fmtid="{D5CDD505-2E9C-101B-9397-08002B2CF9AE}" pid="9" name="ContentTypeId">
    <vt:lpwstr>0x0101004A9918BE4EF40F4AA4F6D1DF5575E2EC</vt:lpwstr>
  </property>
  <property fmtid="{D5CDD505-2E9C-101B-9397-08002B2CF9AE}" pid="10" name="Order">
    <vt:r8>454400</vt:r8>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TemplateUrl">
    <vt:lpwstr/>
  </property>
  <property fmtid="{D5CDD505-2E9C-101B-9397-08002B2CF9AE}" pid="16" name="display_urn">
    <vt:lpwstr>MARIA STEINER</vt:lpwstr>
  </property>
  <property fmtid="{D5CDD505-2E9C-101B-9397-08002B2CF9AE}" pid="17" name="MSIP_Label_3c41c091-3cbc-4dba-8b59-ce62f19500db_Enabled">
    <vt:lpwstr>true</vt:lpwstr>
  </property>
  <property fmtid="{D5CDD505-2E9C-101B-9397-08002B2CF9AE}" pid="18" name="MSIP_Label_3c41c091-3cbc-4dba-8b59-ce62f19500db_SetDate">
    <vt:lpwstr>2023-09-20T17:31:38Z</vt:lpwstr>
  </property>
  <property fmtid="{D5CDD505-2E9C-101B-9397-08002B2CF9AE}" pid="19" name="MSIP_Label_3c41c091-3cbc-4dba-8b59-ce62f19500db_Method">
    <vt:lpwstr>Privileged</vt:lpwstr>
  </property>
  <property fmtid="{D5CDD505-2E9C-101B-9397-08002B2CF9AE}" pid="20" name="MSIP_Label_3c41c091-3cbc-4dba-8b59-ce62f19500db_Name">
    <vt:lpwstr>Confidential_0_1</vt:lpwstr>
  </property>
  <property fmtid="{D5CDD505-2E9C-101B-9397-08002B2CF9AE}" pid="21" name="MSIP_Label_3c41c091-3cbc-4dba-8b59-ce62f19500db_SiteId">
    <vt:lpwstr>35595a02-4d6d-44ac-99e1-f9ab4cd872db</vt:lpwstr>
  </property>
  <property fmtid="{D5CDD505-2E9C-101B-9397-08002B2CF9AE}" pid="22" name="MSIP_Label_3c41c091-3cbc-4dba-8b59-ce62f19500db_ActionId">
    <vt:lpwstr>939e0b21-ad45-40a9-9763-b46b01c92257</vt:lpwstr>
  </property>
  <property fmtid="{D5CDD505-2E9C-101B-9397-08002B2CF9AE}" pid="23" name="MSIP_Label_3c41c091-3cbc-4dba-8b59-ce62f19500db_ContentBits">
    <vt:lpwstr>1</vt:lpwstr>
  </property>
</Properties>
</file>