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13_ncr:1_{476BA6C0-AB14-4EF6-998F-8C836E61EB93}" xr6:coauthVersionLast="47" xr6:coauthVersionMax="47" xr10:uidLastSave="{00000000-0000-0000-0000-000000000000}"/>
  <bookViews>
    <workbookView xWindow="-120" yWindow="-120" windowWidth="29040" windowHeight="15840" tabRatio="809" xr2:uid="{00000000-000D-0000-FFFF-FFFF00000000}"/>
  </bookViews>
  <sheets>
    <sheet name="Índice" sheetId="103" r:id="rId1"/>
    <sheet name="Capa" sheetId="167" r:id="rId2"/>
    <sheet name="1" sheetId="165" r:id="rId3"/>
    <sheet name="2" sheetId="166" r:id="rId4"/>
    <sheet name="3" sheetId="19" r:id="rId5"/>
    <sheet name="4" sheetId="168" r:id="rId6"/>
    <sheet name="5" sheetId="1" r:id="rId7"/>
    <sheet name="6" sheetId="23" r:id="rId8"/>
    <sheet name="7" sheetId="24" r:id="rId9"/>
    <sheet name="8" sheetId="70" r:id="rId10"/>
    <sheet name="9" sheetId="71" r:id="rId11"/>
    <sheet name="10" sheetId="72" r:id="rId12"/>
    <sheet name="11" sheetId="74" r:id="rId13"/>
    <sheet name="12" sheetId="77" r:id="rId14"/>
    <sheet name="13" sheetId="38" r:id="rId15"/>
    <sheet name="14" sheetId="39" r:id="rId16"/>
    <sheet name="15" sheetId="40" r:id="rId17"/>
    <sheet name="16" sheetId="139" r:id="rId18"/>
    <sheet name="17" sheetId="52" r:id="rId19"/>
    <sheet name="18" sheetId="162" r:id="rId20"/>
    <sheet name="19" sheetId="173" r:id="rId21"/>
    <sheet name="20" sheetId="55" r:id="rId22"/>
    <sheet name="21" sheetId="56" r:id="rId23"/>
    <sheet name="22" sheetId="61" r:id="rId24"/>
    <sheet name="23" sheetId="140" r:id="rId25"/>
    <sheet name="24" sheetId="141" r:id="rId26"/>
    <sheet name="25" sheetId="144" r:id="rId27"/>
    <sheet name="26" sheetId="80" r:id="rId28"/>
    <sheet name="27" sheetId="82" r:id="rId29"/>
    <sheet name="28" sheetId="83" r:id="rId30"/>
    <sheet name="29" sheetId="42" r:id="rId31"/>
    <sheet name="30" sheetId="46" r:id="rId32"/>
    <sheet name="31" sheetId="48" r:id="rId33"/>
    <sheet name="32" sheetId="148" r:id="rId34"/>
    <sheet name="33" sheetId="26" r:id="rId35"/>
    <sheet name="34" sheetId="27" r:id="rId36"/>
    <sheet name="35" sheetId="28" r:id="rId37"/>
    <sheet name="36" sheetId="32" r:id="rId38"/>
    <sheet name="37" sheetId="34" r:id="rId39"/>
    <sheet name="38" sheetId="150" r:id="rId40"/>
    <sheet name="39" sheetId="108" r:id="rId41"/>
    <sheet name="40" sheetId="109" r:id="rId42"/>
    <sheet name="41" sheetId="157" r:id="rId43"/>
    <sheet name="42" sheetId="158" r:id="rId44"/>
    <sheet name="43" sheetId="159" r:id="rId45"/>
    <sheet name="44" sheetId="160" r:id="rId46"/>
    <sheet name="45" sheetId="169" r:id="rId47"/>
    <sheet name="46" sheetId="171" r:id="rId48"/>
    <sheet name="47" sheetId="172" r:id="rId49"/>
    <sheet name="48" sheetId="161" r:id="rId50"/>
  </sheets>
  <definedNames>
    <definedName name="_" localSheetId="5" hidden="1">{#N/A,#N/A,FALSE,"d111a-bdie-d"}</definedName>
    <definedName name="_" hidden="1">{#N/A,#N/A,FALSE,"d111a-bdie-d"}</definedName>
    <definedName name="___key1" hidden="1">#REF!</definedName>
    <definedName name="__123Graph_A" hidden="1">#REF!</definedName>
    <definedName name="__123Graph_ACONTRACTS" hidden="1">#REF!</definedName>
    <definedName name="__123Graph_ACONTRT" hidden="1">#REF!</definedName>
    <definedName name="__123Graph_AINSTALL" hidden="1">#REF!</definedName>
    <definedName name="__123Graph_B" hidden="1">#REF!</definedName>
    <definedName name="__123Graph_BCONTRACTS" hidden="1">#REF!</definedName>
    <definedName name="__123Graph_BCONTRT" hidden="1">#REF!</definedName>
    <definedName name="__123Graph_BINSTALL" hidden="1">#REF!</definedName>
    <definedName name="__123Graph_C" hidden="1">#REF!</definedName>
    <definedName name="__123Graph_CCONTRT" hidden="1">#REF!</definedName>
    <definedName name="__123Graph_CINSTALL" hidden="1">#REF!</definedName>
    <definedName name="__123Graph_X" hidden="1">#REF!</definedName>
    <definedName name="__f4" hidden="1">#REF!</definedName>
    <definedName name="__f45" hidden="1">#REF!</definedName>
    <definedName name="__g5" hidden="1">#REF!</definedName>
    <definedName name="__key1" hidden="1">#REF!</definedName>
    <definedName name="_30360" hidden="1">2</definedName>
    <definedName name="_360" hidden="1">2</definedName>
    <definedName name="_act" hidden="1">1</definedName>
    <definedName name="_act.act" hidden="1">1</definedName>
    <definedName name="_actual" hidden="1">1</definedName>
    <definedName name="_adjust" hidden="1">1</definedName>
    <definedName name="_ann" hidden="1">1</definedName>
    <definedName name="_annual" hidden="1">1</definedName>
    <definedName name="_atmat" hidden="1">2</definedName>
    <definedName name="_atmaturity" hidden="1">2</definedName>
    <definedName name="_bond" hidden="1">3</definedName>
    <definedName name="_default" hidden="1">-1</definedName>
    <definedName name="_dflt" hidden="1">-1</definedName>
    <definedName name="_disc" hidden="1">1</definedName>
    <definedName name="_discount" hidden="1">1</definedName>
    <definedName name="_dontadjust" hidden="1">0</definedName>
    <definedName name="_e360" hidden="1">3</definedName>
    <definedName name="_eom" hidden="1">1</definedName>
    <definedName name="_f4" hidden="1">#REF!</definedName>
    <definedName name="_f45" hidden="1">#REF!</definedName>
    <definedName name="_Fill" hidden="1">#REF!</definedName>
    <definedName name="_xlnm._FilterDatabase" localSheetId="0" hidden="1">Índice!$B$5:$H$55</definedName>
    <definedName name="_xlnm._FilterDatabase" hidden="1">#REF!</definedName>
    <definedName name="_full" hidden="1">1</definedName>
    <definedName name="_fullprecision" hidden="1">1</definedName>
    <definedName name="_g5" hidden="1">#REF!</definedName>
    <definedName name="_indstd" hidden="1">-1</definedName>
    <definedName name="_infl" hidden="1">7</definedName>
    <definedName name="_inflation" hidden="1">7</definedName>
    <definedName name="_isma30360" hidden="1">3</definedName>
    <definedName name="_isma360" hidden="1">3</definedName>
    <definedName name="_Key1" hidden="1">#REF!</definedName>
    <definedName name="_Key2" hidden="1">#REF!</definedName>
    <definedName name="_monthly" hidden="1">12</definedName>
    <definedName name="_mth" hidden="1">12</definedName>
    <definedName name="_multi" hidden="1">5</definedName>
    <definedName name="_multistep" hidden="1">5</definedName>
    <definedName name="_n360" hidden="1">4</definedName>
    <definedName name="_nasd30360" hidden="1">4</definedName>
    <definedName name="_nasd360" hidden="1">4</definedName>
    <definedName name="_noneom" hidden="1">0</definedName>
    <definedName name="_Order1" hidden="1">255</definedName>
    <definedName name="_Order2" hidden="1">255</definedName>
    <definedName name="_pik" hidden="1">6</definedName>
    <definedName name="_qrt" hidden="1">4</definedName>
    <definedName name="_quarterly" hidden="1">4</definedName>
    <definedName name="_Regression_Int" hidden="1">1</definedName>
    <definedName name="_round" hidden="1">0</definedName>
    <definedName name="_roundtrunc" hidden="1">0</definedName>
    <definedName name="_semi" hidden="1">2</definedName>
    <definedName name="_semiannual" hidden="1">2</definedName>
    <definedName name="_singlestep" hidden="1">4</definedName>
    <definedName name="_Sort" hidden="1">#REF!</definedName>
    <definedName name="_step" hidden="1">4</definedName>
    <definedName name="_us30360" hidden="1">2</definedName>
    <definedName name="_USA" hidden="1">2</definedName>
    <definedName name="_usagency" hidden="1">2</definedName>
    <definedName name="_USC" hidden="1">4</definedName>
    <definedName name="_uscorp" hidden="1">4</definedName>
    <definedName name="_uscorporate" hidden="1">4</definedName>
    <definedName name="_USM" hidden="1">3</definedName>
    <definedName name="_usmuni" hidden="1">3</definedName>
    <definedName name="_usmunicipal" hidden="1">3</definedName>
    <definedName name="_UST" hidden="1">1</definedName>
    <definedName name="_ustreasury" hidden="1">1</definedName>
    <definedName name="A" hidden="1">#REF!</definedName>
    <definedName name="aaa" localSheetId="5" hidden="1">{"'Parte I (BPA)'!$A$1:$A$3"}</definedName>
    <definedName name="aaa" hidden="1">{"'Parte I (BPA)'!$A$1:$A$3"}</definedName>
    <definedName name="AAAAAA" localSheetId="5" hidden="1">{"'Parte I (BPA)'!$A$1:$A$3"}</definedName>
    <definedName name="AAAAAA" hidden="1">{"'Parte I (BPA)'!$A$1:$A$3"}</definedName>
    <definedName name="AB" localSheetId="5" hidden="1">#REF!</definedName>
    <definedName name="AB" hidden="1">#REF!</definedName>
    <definedName name="as" hidden="1">#REF!</definedName>
    <definedName name="AS2DocOpenMode" hidden="1">"AS2DocumentEdit"</definedName>
    <definedName name="AS2HasNoAutoHeaderFooter" hidden="1">" "</definedName>
    <definedName name="AS2NamedRange" hidden="1">24</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c" hidden="1">21</definedName>
    <definedName name="asdf" hidden="1">#REF!</definedName>
    <definedName name="bbbbbbbbbbbb" hidden="1">#REF!</definedName>
    <definedName name="bbbbbbbbbbbbbbbb" localSheetId="5" hidden="1">#REF!</definedName>
    <definedName name="bbbbbbbbbbbbbbbb" hidden="1">#REF!</definedName>
    <definedName name="BG_Del" hidden="1">15</definedName>
    <definedName name="BG_Ins" hidden="1">4</definedName>
    <definedName name="BG_Mod" hidden="1">6</definedName>
    <definedName name="BLPH10" hidden="1">#REF!</definedName>
    <definedName name="BLPH11" hidden="1">#REF!</definedName>
    <definedName name="BLPH15" localSheetId="5" hidden="1">#REF!</definedName>
    <definedName name="BLPH15" hidden="1">#REF!</definedName>
    <definedName name="BLPH21" localSheetId="5" hidden="1">#REF!</definedName>
    <definedName name="BLPH21" hidden="1">#REF!</definedName>
    <definedName name="BLPH23" localSheetId="5" hidden="1">#REF!</definedName>
    <definedName name="BLPH23" hidden="1">#REF!</definedName>
    <definedName name="BLPH25" hidden="1">#REF!</definedName>
    <definedName name="BLPH26" hidden="1">#REF!</definedName>
    <definedName name="BLPH27" hidden="1">#REF!</definedName>
    <definedName name="BLPH28" hidden="1">#REF!</definedName>
    <definedName name="BLPH30" hidden="1">#REF!</definedName>
    <definedName name="BLPH31" hidden="1">#REF!</definedName>
    <definedName name="BLPH32" hidden="1">#REF!</definedName>
    <definedName name="BLPH35" hidden="1">#REF!</definedName>
    <definedName name="BLPH36" hidden="1">#REF!</definedName>
    <definedName name="BLPH4" hidden="1">#REF!</definedName>
    <definedName name="BLPH44" localSheetId="5" hidden="1">#REF!</definedName>
    <definedName name="BLPH44" hidden="1">#REF!</definedName>
    <definedName name="BLPH5" hidden="1">#REF!</definedName>
    <definedName name="BLPH52" hidden="1">#REF!</definedName>
    <definedName name="BLPH6" hidden="1">#REF!</definedName>
    <definedName name="BLPH8" hidden="1">#REF!</definedName>
    <definedName name="BLPH9" hidden="1">#REF!</definedName>
    <definedName name="catia" localSheetId="5" hidden="1">#REF!</definedName>
    <definedName name="catia" hidden="1">#REF!</definedName>
    <definedName name="cccccccccccc" hidden="1">#REF!</definedName>
    <definedName name="cddcd" localSheetId="5" hidden="1">#REF!</definedName>
    <definedName name="cddcd" hidden="1">#REF!</definedName>
    <definedName name="Client" hidden="1">#REF!</definedName>
    <definedName name="d" localSheetId="5" hidden="1">#REF!</definedName>
    <definedName name="d" hidden="1">#REF!</definedName>
    <definedName name="dd" localSheetId="5" hidden="1">{"'Parte I (BPA)'!$A$1:$A$3"}</definedName>
    <definedName name="dd" hidden="1">{"'Parte I (BPA)'!$A$1:$A$3"}</definedName>
    <definedName name="DDADA" hidden="1">#REF!</definedName>
    <definedName name="ddddd" localSheetId="5" hidden="1">#REF!</definedName>
    <definedName name="ddddd" hidden="1">#REF!</definedName>
    <definedName name="dddddddddddddddddddddddd" localSheetId="5" hidden="1">#REF!</definedName>
    <definedName name="dddddddddddddddddddddddd" hidden="1">#REF!</definedName>
    <definedName name="dfd" localSheetId="5" hidden="1">{"'Parte I (BPA)'!$A$1:$A$3"}</definedName>
    <definedName name="dfd" hidden="1">{"'Parte I (BPA)'!$A$1:$A$3"}</definedName>
    <definedName name="dqdqd" hidden="1">#REF!</definedName>
    <definedName name="dqdqdx" hidden="1">#REF!</definedName>
    <definedName name="dsacdw"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dsacdw"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e" hidden="1">#REF!</definedName>
    <definedName name="ED" localSheetId="5" hidden="1">{"vista1",#N/A,FALSE,"SCH";"vista2",#N/A,FALSE,"SCH"}</definedName>
    <definedName name="ED" hidden="1">{"vista1",#N/A,FALSE,"SCH";"vista2",#N/A,FALSE,"SCH"}</definedName>
    <definedName name="er" hidden="1">23</definedName>
    <definedName name="eri" hidden="1">#REF!</definedName>
    <definedName name="error" localSheetId="5" hidden="1">{"vista1",#N/A,FALSE,"SCH";"vista2",#N/A,FALSE,"SCH"}</definedName>
    <definedName name="error" hidden="1">{"vista1",#N/A,FALSE,"SCH";"vista2",#N/A,FALSE,"SCH"}</definedName>
    <definedName name="ert"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ert"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f"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f"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fdfd" hidden="1">#REF!</definedName>
    <definedName name="fds" hidden="1">#REF!</definedName>
    <definedName name="fdsa" hidden="1">#REF!</definedName>
    <definedName name="fdsfdsfdsfdsfgfd" hidden="1">#REF!</definedName>
    <definedName name="fghfdrtfd" hidden="1">#REF!</definedName>
    <definedName name="fILIPE" hidden="1">#REF!</definedName>
    <definedName name="fina" localSheetId="5" hidden="1">{"'Parte I (BPA)'!$A$1:$A$3"}</definedName>
    <definedName name="fina" hidden="1">{"'Parte I (BPA)'!$A$1:$A$3"}</definedName>
    <definedName name="fr" hidden="1">#REF!</definedName>
    <definedName name="fsi" hidden="1">#REF!</definedName>
    <definedName name="g" hidden="1">#REF!</definedName>
    <definedName name="Gauge" hidden="1">#REF!</definedName>
    <definedName name="GaugeBase" hidden="1">#REF!</definedName>
    <definedName name="gfd" localSheetId="5" hidden="1">#REF!</definedName>
    <definedName name="gfd" hidden="1">#REF!</definedName>
    <definedName name="gfdd" hidden="1">#REF!</definedName>
    <definedName name="gfdddddddddddddd" hidden="1">#REF!</definedName>
    <definedName name="gfdgfdygf" hidden="1">#REF!</definedName>
    <definedName name="gfds" hidden="1">#REF!</definedName>
    <definedName name="gfdsa" hidden="1">#REF!</definedName>
    <definedName name="gfdsafdsa" hidden="1">#REF!</definedName>
    <definedName name="gfdsagfds" hidden="1">#REF!</definedName>
    <definedName name="gfdsfg" hidden="1">#REF!</definedName>
    <definedName name="gfdsgfds" hidden="1">#REF!</definedName>
    <definedName name="gfdsreds" hidden="1">#REF!</definedName>
    <definedName name="gfdsw" hidden="1">#REF!</definedName>
    <definedName name="gg" hidden="1">#REF!</definedName>
    <definedName name="ggg" hidden="1">#REF!</definedName>
    <definedName name="ggggg" hidden="1">#REF!</definedName>
    <definedName name="gggggggggggfffffffffff" hidden="1">#REF!</definedName>
    <definedName name="gggggggggggggggggggg" hidden="1">#REF!</definedName>
    <definedName name="hgfd" hidden="1">#REF!</definedName>
    <definedName name="hgfdsagfds" hidden="1">#REF!</definedName>
    <definedName name="hgggfvcdsasdfrews" hidden="1">#REF!</definedName>
    <definedName name="hhhh" hidden="1">#REF!</definedName>
    <definedName name="hjfjfjfjfjjhf" hidden="1">#REF!</definedName>
    <definedName name="HTML_CodePage" hidden="1">1252</definedName>
    <definedName name="HTML_Control" localSheetId="5" hidden="1">{"'Parte I (BPA)'!$A$1:$A$3"}</definedName>
    <definedName name="HTML_Control" hidden="1">{"'Parte I (BPA)'!$A$1:$A$3"}</definedName>
    <definedName name="HTML_Description" hidden="1">""</definedName>
    <definedName name="HTML_Email" hidden="1">""</definedName>
    <definedName name="HTML_Header" hidden="1">"Parte I (BPA)"</definedName>
    <definedName name="HTML_LastUpdate" hidden="1">"04.08.2000"</definedName>
    <definedName name="HTML_LineAfter" hidden="1">FALSE</definedName>
    <definedName name="HTML_LineBefore" hidden="1">FALSE</definedName>
    <definedName name="HTML_Name" hidden="1">"Rui Soares"</definedName>
    <definedName name="HTML_New" localSheetId="5" hidden="1">{"'Parte I (BPA)'!$A$1:$A$3"}</definedName>
    <definedName name="HTML_New" hidden="1">{"'Parte I (BPA)'!$A$1:$A$3"}</definedName>
    <definedName name="HTML_OBDlg2" hidden="1">TRUE</definedName>
    <definedName name="HTML_OBDlg4" hidden="1">TRUE</definedName>
    <definedName name="HTML_OS" hidden="1">0</definedName>
    <definedName name="HTML_PathFile" hidden="1">"I:\Data\Mapas de Provisões\2000\MyHTML.htm"</definedName>
    <definedName name="HTML_Title" hidden="1">"BCP Act Global - 2"</definedName>
    <definedName name="iiiiiiiiiiiiiiiiiiiii" hidden="1">#REF!</definedName>
    <definedName name="inf"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inf"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"03/14/2016 09:05:37"</definedName>
    <definedName name="IQ_QTD" hidden="1">750000</definedName>
    <definedName name="IQ_TODAY" hidden="1">0</definedName>
    <definedName name="IQ_YTDMONTH" hidden="1">130000</definedName>
    <definedName name="iris" hidden="1">#REF!</definedName>
    <definedName name="iu"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iu"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J" localSheetId="5" hidden="1">{"vista1",#N/A,FALSE,"SCH";"vista2",#N/A,FALSE,"SCH"}</definedName>
    <definedName name="J" hidden="1">{"vista1",#N/A,FALSE,"SCH";"vista2",#N/A,FALSE,"SCH"}</definedName>
    <definedName name="jhg" hidden="1">#REF!</definedName>
    <definedName name="jhgvf" hidden="1">#REF!</definedName>
    <definedName name="jjjjjjjjjj" hidden="1">#REF!</definedName>
    <definedName name="jjjjjjjjjjjjjjjjjjjj" localSheetId="5" hidden="1">{"'Parte I (BPA)'!$A$1:$A$3"}</definedName>
    <definedName name="jjjjjjjjjjjjjjjjjjjj" hidden="1">{"'Parte I (BPA)'!$A$1:$A$3"}</definedName>
    <definedName name="jkkkkkkkkkkkkkk" hidden="1">1</definedName>
    <definedName name="k" hidden="1">#REF!</definedName>
    <definedName name="karate" hidden="1">#REF!</definedName>
    <definedName name="KKK"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KKK"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ks" localSheetId="5" hidden="1">#REF!</definedName>
    <definedName name="ks" hidden="1">#REF!</definedName>
    <definedName name="lll" hidden="1">#REF!</definedName>
    <definedName name="LUIS" hidden="1">#REF!</definedName>
    <definedName name="miriam" hidden="1">#REF!</definedName>
    <definedName name="mmmm" localSheetId="5" hidden="1">#REF!</definedName>
    <definedName name="mmmm" hidden="1">#REF!</definedName>
    <definedName name="Ñ" localSheetId="5" hidden="1">{"vista1",#N/A,FALSE,"SCH";"vista2",#N/A,FALSE,"SCH"}</definedName>
    <definedName name="Ñ" hidden="1">{"vista1",#N/A,FALSE,"SCH";"vista2",#N/A,FALSE,"SCH"}</definedName>
    <definedName name="nbv" hidden="1">#REF!</definedName>
    <definedName name="nmmmmmmmmmmmmmmmmmmmmmmmmmmmmmmm" hidden="1">#REF!</definedName>
    <definedName name="nmnb" hidden="1">#REF!</definedName>
    <definedName name="Nota13_2007"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Nota13_200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nuevo" localSheetId="5" hidden="1">{"vista1",#N/A,FALSE,"SCH";"vista2",#N/A,FALSE,"SCH"}</definedName>
    <definedName name="nuevo" hidden="1">{"vista1",#N/A,FALSE,"SCH";"vista2",#N/A,FALSE,"SCH"}</definedName>
    <definedName name="o" hidden="1">#REF!</definedName>
    <definedName name="oi" localSheetId="5" hidden="1">#REF!</definedName>
    <definedName name="oi" hidden="1">#REF!</definedName>
    <definedName name="ooo" hidden="1">2</definedName>
    <definedName name="p" hidden="1">2</definedName>
    <definedName name="pçlokj" hidden="1">#REF!</definedName>
    <definedName name="porra" hidden="1">#REF!</definedName>
    <definedName name="pp"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p"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_xlnm.Print_Area" localSheetId="37">'36'!$A$1:$M$46</definedName>
    <definedName name="_xlnm.Print_Area" localSheetId="41">'40'!$A$1:$E$43</definedName>
    <definedName name="_xlnm.Print_Area" localSheetId="42">'41'!$A$1:$U$63</definedName>
    <definedName name="_xlnm.Print_Area" localSheetId="47">'46'!$A$1:$U$61</definedName>
    <definedName name="_xlnm.Print_Area" localSheetId="1">Capa!$A$1:$S$27</definedName>
    <definedName name="_xlnm.Print_Area" localSheetId="0">Índice!$A$1:$H$54</definedName>
    <definedName name="prueba"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rueba"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2E1E" hidden="1">#REF!</definedName>
    <definedName name="qqqqq"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q"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uotizacoes" localSheetId="5" hidden="1">{"'Parte I (BPA)'!$A$1:$A$3"}</definedName>
    <definedName name="quotizacoes" hidden="1">{"'Parte I (BPA)'!$A$1:$A$3"}</definedName>
    <definedName name="Realiz" hidden="1">#REF!</definedName>
    <definedName name="rivotti" hidden="1">#REF!</definedName>
    <definedName name="rt" hidden="1">#REF!</definedName>
    <definedName name="s" hidden="1">#REF!</definedName>
    <definedName name="SAPBEXrevision" hidden="1">1</definedName>
    <definedName name="SAPBEXsysID" hidden="1">"PW1"</definedName>
    <definedName name="SAPBEXwbID" hidden="1">"3JGKH3H9E8QXY6XFBZVZDMFO6"</definedName>
    <definedName name="sexta4" localSheetId="5" hidden="1">#REF!</definedName>
    <definedName name="sexta4" hidden="1">#REF!</definedName>
    <definedName name="solver_lin" hidden="1">0</definedName>
    <definedName name="solver_num" hidden="1">0</definedName>
    <definedName name="solver_opt" hidden="1">#REF!</definedName>
    <definedName name="solver_typ" hidden="1">3</definedName>
    <definedName name="solver_val" hidden="1">1</definedName>
    <definedName name="swqsxqw"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wqsxqw"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XAX" hidden="1">#REF!</definedName>
    <definedName name="teresa" hidden="1">#REF!</definedName>
    <definedName name="TextRefCopyRangeCount" hidden="1">1</definedName>
    <definedName name="TotalAssets" hidden="1">#REF!</definedName>
    <definedName name="TotalRevenue" hidden="1">#REF!</definedName>
    <definedName name="TRNR_5cc1995c6b1841c191dff95400c25a5f_123_1" localSheetId="17" hidden="1">#REF!</definedName>
    <definedName name="TRNR_5cc1995c6b1841c191dff95400c25a5f_123_1" localSheetId="39" hidden="1">#REF!</definedName>
    <definedName name="TRNR_5cc1995c6b1841c191dff95400c25a5f_123_1" localSheetId="5" hidden="1">#REF!</definedName>
    <definedName name="TRNR_5cc1995c6b1841c191dff95400c25a5f_123_1" hidden="1">#REF!</definedName>
    <definedName name="TRNR_8c384ad4934f4b269980f3c3194c1461_37_1" localSheetId="17" hidden="1">#REF!</definedName>
    <definedName name="TRNR_8c384ad4934f4b269980f3c3194c1461_37_1" localSheetId="39" hidden="1">#REF!</definedName>
    <definedName name="TRNR_8c384ad4934f4b269980f3c3194c1461_37_1" localSheetId="5" hidden="1">#REF!</definedName>
    <definedName name="TRNR_8c384ad4934f4b269980f3c3194c1461_37_1" hidden="1">#REF!</definedName>
    <definedName name="TRNR_f6ed9ba0ccd54407905b765622a1c5f4_363_1" localSheetId="17" hidden="1">#REF!</definedName>
    <definedName name="TRNR_f6ed9ba0ccd54407905b765622a1c5f4_363_1" localSheetId="39" hidden="1">#REF!</definedName>
    <definedName name="TRNR_f6ed9ba0ccd54407905b765622a1c5f4_363_1" localSheetId="5" hidden="1">#REF!</definedName>
    <definedName name="TRNR_f6ed9ba0ccd54407905b765622a1c5f4_363_1" hidden="1">#REF!</definedName>
    <definedName name="tt" hidden="1">#REF!</definedName>
    <definedName name="ttt" hidden="1">#REF!</definedName>
    <definedName name="tttkkk" hidden="1">#REF!</definedName>
    <definedName name="uuu"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uuu"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uyd" hidden="1">#REF!</definedName>
    <definedName name="uytrdes" hidden="1">#REF!</definedName>
    <definedName name="v" hidden="1">#REF!</definedName>
    <definedName name="vc" hidden="1">#REF!</definedName>
    <definedName name="vfcf" hidden="1">#REF!</definedName>
    <definedName name="vtg" localSheetId="5" hidden="1">#REF!</definedName>
    <definedName name="vtg" hidden="1">#REF!</definedName>
    <definedName name="vvvvvv" hidden="1">#REF!</definedName>
    <definedName name="w" hidden="1">1</definedName>
    <definedName name="wq" hidden="1">#REF!</definedName>
    <definedName name="wqfrq" hidden="1">#REF!</definedName>
    <definedName name="wrn.Aging._.and._.Trend._.Analysis." localSheetId="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GERAL." localSheetId="5" hidden="1">{#N/A,#N/A,FALSE,"bsp";#N/A,#N/A,FALSE,"BSNP";#N/A,#N/A,FALSE,"cpp";#N/A,#N/A,FALSE,"BTA";#N/A,#N/A,FALSE,"resumo grupo BSCH Portugal (2)"}</definedName>
    <definedName name="wrn.GERAL." hidden="1">{#N/A,#N/A,FALSE,"bsp";#N/A,#N/A,FALSE,"BSNP";#N/A,#N/A,FALSE,"cpp";#N/A,#N/A,FALSE,"BTA";#N/A,#N/A,FALSE,"resumo grupo BSCH Portugal (2)"}</definedName>
    <definedName name="wrn.INFORME." localSheetId="5" hidden="1">{"GENERAL NEGOCIO",#N/A,FALSE,"DATOS";"EJECUTIVO NEGOCIO",#N/A,FALSE,"DATOS";"COLECTIVOS",#N/A,FALSE,"DATOS";"GENERAL",#N/A,FALSE,"DATOS";"EJECUTIVO",#N/A,FALSE,"DATOS"}</definedName>
    <definedName name="wrn.INFORME." hidden="1">{"GENERAL NEGOCIO",#N/A,FALSE,"DATOS";"EJECUTIVO NEGOCIO",#N/A,FALSE,"DATOS";"COLECTIVOS",#N/A,FALSE,"DATOS";"GENERAL",#N/A,FALSE,"DATOS";"EJECUTIVO",#N/A,FALSE,"DATOS"}</definedName>
    <definedName name="wrn.libromensual." localSheetId="5" hidden="1">{"Caratula",#N/A,FALSE,"RESUMEN";"librolocal",#N/A,FALSE,"RES_LOCAL";"librodolar",#N/A,FALSE,"RES_INT_EXT";"librointerno",#N/A,FALSE,"RES_USDINT";"libroexterno",#N/A,FALSE,"RES_USDEXT"}</definedName>
    <definedName name="wrn.libromensual." hidden="1">{"Caratula",#N/A,FALSE,"RESUMEN";"librolocal",#N/A,FALSE,"RES_LOCAL";"librodolar",#N/A,FALSE,"RES_INT_EXT";"librointerno",#N/A,FALSE,"RES_USDINT";"libroexterno",#N/A,FALSE,"RES_USDEXT"}</definedName>
    <definedName name="wrn.M22." localSheetId="5" hidden="1">{#N/A,#N/A,FALSE,"QD07";#N/A,#N/A,FALSE,"QD09";#N/A,#N/A,FALSE,"QD10";#N/A,#N/A,FALSE,"DERRAMA";#N/A,#N/A,FALSE,"CORRECÇ. FISCAIS";#N/A,#N/A,FALSE,"BEN.FISCAIS";#N/A,#N/A,FALSE,"TRIB.AUTONOMA"}</definedName>
    <definedName name="wrn.M22." hidden="1">{#N/A,#N/A,FALSE,"QD07";#N/A,#N/A,FALSE,"QD09";#N/A,#N/A,FALSE,"QD10";#N/A,#N/A,FALSE,"DERRAMA";#N/A,#N/A,FALSE,"CORRECÇ. FISCAIS";#N/A,#N/A,FALSE,"BEN.FISCAIS";#N/A,#N/A,FALSE,"TRIB.AUTONOMA"}</definedName>
    <definedName name="wrn.pdf." localSheetId="5" hidden="1">{#N/A,#N/A,FALSE,"d111a-bdie-d"}</definedName>
    <definedName name="wrn.pdf." hidden="1">{#N/A,#N/A,FALSE,"d111a-bdie-d"}</definedName>
    <definedName name="wrn.PSPRelatório."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Relatório._.Mensal." localSheetId="2" hidden="1">{"Contrlo GP1",#N/A,FALSE,"Controlo G&amp;P";"Controlo GP2",#N/A,FALSE,"Controlo G&amp;P";#N/A,#N/A,FALSE,"Controlo PM";#N/A,#N/A,FALSE,"Controlo Orçamental - Produtos";#N/A,#N/A,FALSE,"Ganhos Grupo BPI"}</definedName>
    <definedName name="wrn.Relatório._.Mensal." localSheetId="5" hidden="1">{"Contrlo GP1",#N/A,FALSE,"Controlo G&amp;P";"Controlo GP2",#N/A,FALSE,"Controlo G&amp;P";#N/A,#N/A,FALSE,"Controlo PM";#N/A,#N/A,FALSE,"Controlo Orçamental - Produtos";#N/A,#N/A,FALSE,"Ganhos Grupo BPI"}</definedName>
    <definedName name="wrn.Relatório._.Mensal." hidden="1">{"Contrlo GP1",#N/A,FALSE,"Controlo G&amp;P";"Controlo GP2",#N/A,FALSE,"Controlo G&amp;P";#N/A,#N/A,FALSE,"Controlo PM";#N/A,#N/A,FALSE,"Controlo Orçamental - Produtos";#N/A,#N/A,FALSE,"Ganhos Grupo BPI"}</definedName>
    <definedName name="wrn.SCH._.SEGUROS." localSheetId="5" hidden="1">{"vista1",#N/A,FALSE,"SCH";"vista2",#N/A,FALSE,"SCH"}</definedName>
    <definedName name="wrn.SCH._.SEGUROS." hidden="1">{"vista1",#N/A,FALSE,"SCH";"vista2",#N/A,FALSE,"SCH"}</definedName>
    <definedName name="wrn.TESTE." localSheetId="5" hidden="1">{"BAL",#N/A,TRUE,"FINANÇAS";"RUB",#N/A,TRUE,"FINANÇAS";"ASSI",#N/A,TRUE,"FINANÇAS"}</definedName>
    <definedName name="wrn.TESTE." hidden="1">{"BAL",#N/A,TRUE,"FINANÇAS";"RUB",#N/A,TRUE,"FINANÇAS";"ASSI",#N/A,TRUE,"FINANÇAS"}</definedName>
    <definedName name="wrn.Total._.Pack." localSheetId="5" hidden="1">{#N/A,#N/A,FALSE,"UK";#N/A,#N/A,FALSE,"FR";#N/A,#N/A,FALSE,"SWE";#N/A,#N/A,FALSE,"BE";#N/A,#N/A,FALSE,"IT";#N/A,#N/A,FALSE,"SP";#N/A,#N/A,FALSE,"GE";#N/A,#N/A,FALSE,"PO";#N/A,#N/A,FALSE,"SWI";#N/A,#N/A,FALSE,"NON"}</definedName>
    <definedName name="wrn.Total._.Pack." hidden="1">{#N/A,#N/A,FALSE,"UK";#N/A,#N/A,FALSE,"FR";#N/A,#N/A,FALSE,"SWE";#N/A,#N/A,FALSE,"BE";#N/A,#N/A,FALSE,"IT";#N/A,#N/A,FALSE,"SP";#N/A,#N/A,FALSE,"GE";#N/A,#N/A,FALSE,"PO";#N/A,#N/A,FALSE,"SWI";#N/A,#N/A,FALSE,"NON"}</definedName>
    <definedName name="wrn.Total._.Summary." localSheetId="5" hidden="1">{#N/A,#N/A,FALSE,"Summary";#N/A,#N/A,FALSE,"Total";#N/A,#N/A,FALSE,"Total ex Swe";#N/A,#N/A,FALSE,"Volume";#N/A,#N/A,FALSE,"Expenses";#N/A,#N/A,FALSE,"CM Var";#N/A,#N/A,FALSE,"YTD Var"}</definedName>
    <definedName name="wrn.Total._.Summary." hidden="1">{#N/A,#N/A,FALSE,"Summary";#N/A,#N/A,FALSE,"Total";#N/A,#N/A,FALSE,"Total ex Swe";#N/A,#N/A,FALSE,"Volume";#N/A,#N/A,FALSE,"Expenses";#N/A,#N/A,FALSE,"CM Var";#N/A,#N/A,FALSE,"YTD Var"}</definedName>
    <definedName name="ws" hidden="1">#REF!</definedName>
    <definedName name="ww" hidden="1">#REF!</definedName>
    <definedName name="www" hidden="1">#REF!</definedName>
    <definedName name="wwwwwwwwwwwwwwwwwwwwww" hidden="1">#REF!</definedName>
    <definedName name="XEF_COLUM_2" localSheetId="5" hidden="1">#REF!</definedName>
    <definedName name="XEF_COLUM_2" hidden="1">#REF!</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#REF!</definedName>
    <definedName name="XREF_COLUMN_20" hidden="1">#REF!</definedName>
    <definedName name="XREF_COLUMN_21" hidden="1">#REF!</definedName>
    <definedName name="XREF_COLUMN_22" hidden="1">#REF!</definedName>
    <definedName name="XREF_COLUMN_23" hidden="1">#REF!</definedName>
    <definedName name="XREF_COLUMN_24" hidden="1">#REF!</definedName>
    <definedName name="XREF_COLUMN_25" hidden="1">#REF!</definedName>
    <definedName name="XREF_COLUMN_26" hidden="1">#REF!</definedName>
    <definedName name="XREF_COLUMN_27" hidden="1">#REF!</definedName>
    <definedName name="XREF_COLUMN_28" hidden="1">#REF!</definedName>
    <definedName name="XREF_COLUMN_29" hidden="1">#REF!</definedName>
    <definedName name="XREF_COLUMN_3" hidden="1">#REF!</definedName>
    <definedName name="XREF_COLUMN_30" hidden="1">#REF!</definedName>
    <definedName name="XREF_COLUMN_31" hidden="1">#REF!</definedName>
    <definedName name="XREF_COLUMN_32" hidden="1">#REF!</definedName>
    <definedName name="XREF_COLUMN_33" hidden="1">#REF!</definedName>
    <definedName name="XREF_COLUMN_34" hidden="1">#REF!</definedName>
    <definedName name="XREF_COLUMN_35" hidden="1">#REF!</definedName>
    <definedName name="XREF_COLUMN_36" hidden="1">#REF!</definedName>
    <definedName name="XREF_COLUMN_37" hidden="1">#REF!</definedName>
    <definedName name="XREF_COLUMN_38" hidden="1">#REF!</definedName>
    <definedName name="XREF_COLUMN_39" hidden="1">#REF!</definedName>
    <definedName name="XREF_COLUMN_4" hidden="1">#REF!</definedName>
    <definedName name="XREF_COLUMN_40" hidden="1">#REF!</definedName>
    <definedName name="XREF_COLUMN_41" hidden="1">#REF!</definedName>
    <definedName name="XREF_COLUMN_42" hidden="1">#REF!</definedName>
    <definedName name="XREF_COLUMN_43" hidden="1">#REF!</definedName>
    <definedName name="XREF_COLUMN_44" hidden="1">#REF!</definedName>
    <definedName name="XREF_COLUMN_45" hidden="1">#REF!</definedName>
    <definedName name="XREF_COLUMN_46" hidden="1">#REF!</definedName>
    <definedName name="XREF_COLUMN_47" hidden="1">#REF!</definedName>
    <definedName name="XREF_COLUMN_48" hidden="1">#REF!</definedName>
    <definedName name="XREF_COLUMN_49" hidden="1">#REF!</definedName>
    <definedName name="XREF_COLUMN_5" hidden="1">#REF!</definedName>
    <definedName name="XREF_COLUMN_50" hidden="1">#REF!</definedName>
    <definedName name="XREF_COLUMN_51" hidden="1">#REF!</definedName>
    <definedName name="XREF_COLUMN_52" hidden="1">#REF!</definedName>
    <definedName name="XREF_COLUMN_53" hidden="1">#REF!</definedName>
    <definedName name="XREF_COLUMN_54" hidden="1">#REF!</definedName>
    <definedName name="XREF_COLUMN_55" hidden="1">#REF!</definedName>
    <definedName name="XREF_COLUMN_56" hidden="1">#REF!</definedName>
    <definedName name="XREF_COLUMN_57" hidden="1">#REF!</definedName>
    <definedName name="XREF_COLUMN_58" hidden="1">#REF!</definedName>
    <definedName name="XREF_COLUMN_59" hidden="1">#REF!</definedName>
    <definedName name="XREF_COLUMN_6" hidden="1">#REF!</definedName>
    <definedName name="XREF_COLUMN_60" hidden="1">#REF!</definedName>
    <definedName name="XREF_COLUMN_61" hidden="1">#REF!</definedName>
    <definedName name="XREF_COLUMN_62" hidden="1">#REF!</definedName>
    <definedName name="XREF_COLUMN_63" hidden="1">#REF!</definedName>
    <definedName name="XREF_COLUMN_64" hidden="1">#REF!</definedName>
    <definedName name="XREF_COLUMN_65" hidden="1">#REF!</definedName>
    <definedName name="XREF_COLUMN_66" hidden="1">#REF!</definedName>
    <definedName name="XREF_COLUMN_67" hidden="1">#REF!</definedName>
    <definedName name="XREF_COLUMN_68" hidden="1">#REF!</definedName>
    <definedName name="XREF_COLUMN_7" hidden="1">#REF!</definedName>
    <definedName name="XREF_COLUMN_8" hidden="1">#REF!</definedName>
    <definedName name="XREF_COLUMN_9" hidden="1">#REF!</definedName>
    <definedName name="XRefActiveRow" hidden="1">#REF!</definedName>
    <definedName name="XRefColumnsCount" hidden="1">17</definedName>
    <definedName name="XRefCopy1" hidden="1">#REF!</definedName>
    <definedName name="XRefCopy10"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2Row" hidden="1">#REF!</definedName>
    <definedName name="XRefCopy103" hidden="1">#REF!</definedName>
    <definedName name="XRefCopy103Row" hidden="1">#REF!</definedName>
    <definedName name="XRefCopy104" hidden="1">#REF!</definedName>
    <definedName name="XRefCopy104Row"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0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0Row"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8Row" hidden="1">#REF!</definedName>
    <definedName name="XRefCopy129" hidden="1">#REF!</definedName>
    <definedName name="XRefCopy129Row" hidden="1">#REF!</definedName>
    <definedName name="XRefCopy12Row" hidden="1">#REF!</definedName>
    <definedName name="XRefCopy13"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3Row" hidden="1">#REF!</definedName>
    <definedName name="XRefCopy134" hidden="1">#REF!</definedName>
    <definedName name="XRefCopy134Row" hidden="1">#REF!</definedName>
    <definedName name="XRefCopy135" hidden="1">#REF!</definedName>
    <definedName name="XRefCopy135Row"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 hidden="1">#REF!</definedName>
    <definedName name="XRefCopy140" hidden="1">#REF!</definedName>
    <definedName name="XRefCopy140Row" hidden="1">#REF!</definedName>
    <definedName name="XRefCopy141" hidden="1">#REF!</definedName>
    <definedName name="XRefCopy141Row" hidden="1">#REF!</definedName>
    <definedName name="XRefCopy142" hidden="1">#REF!</definedName>
    <definedName name="XRefCopy142Row" hidden="1">#REF!</definedName>
    <definedName name="XRefCopy143" hidden="1">#REF!</definedName>
    <definedName name="XRefCopy143Row" hidden="1">#REF!</definedName>
    <definedName name="XRefCopy144" hidden="1">#REF!</definedName>
    <definedName name="XRefCopy144Row" hidden="1">#REF!</definedName>
    <definedName name="XRefCopy145" hidden="1">#REF!</definedName>
    <definedName name="XRefCopy145Row" hidden="1">#REF!</definedName>
    <definedName name="XRefCopy146" hidden="1">#REF!</definedName>
    <definedName name="XRefCopy146Row" hidden="1">#REF!</definedName>
    <definedName name="XRefCopy147" hidden="1">#REF!</definedName>
    <definedName name="XRefCopy147Row" hidden="1">#REF!</definedName>
    <definedName name="XRefCopy148" hidden="1">#REF!</definedName>
    <definedName name="XRefCopy148Row" hidden="1">#REF!</definedName>
    <definedName name="XRefCopy149" hidden="1">#REF!</definedName>
    <definedName name="XRefCopy149Row" hidden="1">#REF!</definedName>
    <definedName name="XRefCopy14Row" hidden="1">#REF!</definedName>
    <definedName name="XRefCopy15" hidden="1">#REF!</definedName>
    <definedName name="XRefCopy150" hidden="1">#REF!</definedName>
    <definedName name="XRefCopy150Row" hidden="1">#REF!</definedName>
    <definedName name="XRefCopy151" hidden="1">#REF!</definedName>
    <definedName name="XRefCopy151Row" hidden="1">#REF!</definedName>
    <definedName name="XRefCopy152" hidden="1">#REF!</definedName>
    <definedName name="XRefCopy152Row" hidden="1">#REF!</definedName>
    <definedName name="XRefCopy153" hidden="1">#REF!</definedName>
    <definedName name="XRefCopy153Row" hidden="1">#REF!</definedName>
    <definedName name="XRefCopy154" hidden="1">#REF!</definedName>
    <definedName name="XRefCopy154Row" hidden="1">#REF!</definedName>
    <definedName name="XRefCopy155" hidden="1">#REF!</definedName>
    <definedName name="XRefCopy155Row" hidden="1">#REF!</definedName>
    <definedName name="XRefCopy156" hidden="1">#REF!</definedName>
    <definedName name="XRefCopy156Row" hidden="1">#REF!</definedName>
    <definedName name="XRefCopy157" hidden="1">#REF!</definedName>
    <definedName name="XRefCopy157Row" hidden="1">#REF!</definedName>
    <definedName name="XRefCopy158" hidden="1">#REF!</definedName>
    <definedName name="XRefCopy158Row" hidden="1">#REF!</definedName>
    <definedName name="XRefCopy159" hidden="1">#REF!</definedName>
    <definedName name="XRefCopy159Row" hidden="1">#REF!</definedName>
    <definedName name="XRefCopy15Row" hidden="1">#REF!</definedName>
    <definedName name="XRefCopy16" hidden="1">#REF!</definedName>
    <definedName name="XRefCopy160" hidden="1">#REF!</definedName>
    <definedName name="XRefCopy160Row" hidden="1">#REF!</definedName>
    <definedName name="XRefCopy161" hidden="1">#REF!</definedName>
    <definedName name="XRefCopy161Row" hidden="1">#REF!</definedName>
    <definedName name="XRefCopy162" hidden="1">#REF!</definedName>
    <definedName name="XRefCopy162Row" hidden="1">#REF!</definedName>
    <definedName name="XRefCopy163" hidden="1">#REF!</definedName>
    <definedName name="XRefCopy163Row" hidden="1">#REF!</definedName>
    <definedName name="XRefCopy164" hidden="1">#REF!</definedName>
    <definedName name="XRefCopy164Row" hidden="1">#REF!</definedName>
    <definedName name="XRefCopy165" hidden="1">#REF!</definedName>
    <definedName name="XRefCopy165Row" hidden="1">#REF!</definedName>
    <definedName name="XRefCopy166" hidden="1">#REF!</definedName>
    <definedName name="XRefCopy166Row"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hidden="1">#REF!</definedName>
    <definedName name="XRefCopy18"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hidden="1">#REF!</definedName>
    <definedName name="XRefCopy19"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hidden="1">#REF!</definedName>
    <definedName name="XRefCopy1Row" hidden="1">#REF!</definedName>
    <definedName name="XRefCopy2" hidden="1">#REF!</definedName>
    <definedName name="XRefCopy20"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hidden="1">#REF!</definedName>
    <definedName name="XRefCopy21" hidden="1">#REF!</definedName>
    <definedName name="XRefCopy210" hidden="1">#REF!</definedName>
    <definedName name="XRefCopy211" hidden="1">#REF!</definedName>
    <definedName name="XRefCopy212"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Row" hidden="1">#REF!</definedName>
    <definedName name="XRefCopy22" hidden="1">#REF!</definedName>
    <definedName name="XRefCopy220" hidden="1">#REF!</definedName>
    <definedName name="XRefCopy220Row" hidden="1">#REF!</definedName>
    <definedName name="XRefCopy221" hidden="1">#REF!</definedName>
    <definedName name="XRefCopy222" hidden="1">#REF!</definedName>
    <definedName name="XRefCopy222Row" hidden="1">#REF!</definedName>
    <definedName name="XRefCopy223" hidden="1">#REF!</definedName>
    <definedName name="XRefCopy223Row" hidden="1">#REF!</definedName>
    <definedName name="XRefCopy224"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Row" hidden="1">#REF!</definedName>
    <definedName name="XRefCopy23"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hidden="1">#REF!</definedName>
    <definedName name="XRefCopy24"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8" hidden="1">#REF!</definedName>
    <definedName name="XRefCopy248Row" hidden="1">#REF!</definedName>
    <definedName name="XRefCopy249" hidden="1">#REF!</definedName>
    <definedName name="XRefCopy249Row" hidden="1">#REF!</definedName>
    <definedName name="XRefCopy24Row" hidden="1">#REF!</definedName>
    <definedName name="XRefCopy25"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9" hidden="1">#REF!</definedName>
    <definedName name="XRefCopy259Row" hidden="1">#REF!</definedName>
    <definedName name="XRefCopy25Row" hidden="1">#REF!</definedName>
    <definedName name="XRefCopy26" hidden="1">#REF!</definedName>
    <definedName name="XRefCopy260"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Row" hidden="1">#REF!</definedName>
    <definedName name="XRefCopy27" hidden="1">#REF!</definedName>
    <definedName name="XRefCopy270" hidden="1">#REF!</definedName>
    <definedName name="XRefCopy270Row" hidden="1">#REF!</definedName>
    <definedName name="XRefCopy271" hidden="1">#REF!</definedName>
    <definedName name="XRefCopy272"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7" hidden="1">#REF!</definedName>
    <definedName name="XRefCopy278" hidden="1">#REF!</definedName>
    <definedName name="XRefCopy278Row" hidden="1">#REF!</definedName>
    <definedName name="XRefCopy279" hidden="1">#REF!</definedName>
    <definedName name="XRefCopy27Row" hidden="1">#REF!</definedName>
    <definedName name="XRefCopy28" hidden="1">#REF!</definedName>
    <definedName name="XRefCopy280" hidden="1">#REF!</definedName>
    <definedName name="XRefCopy281" hidden="1">#REF!</definedName>
    <definedName name="XRefCopy282" hidden="1">#REF!</definedName>
    <definedName name="XRefCopy283" hidden="1">#REF!</definedName>
    <definedName name="XRefCopy284" hidden="1">#REF!</definedName>
    <definedName name="XRefCopy284Row" hidden="1">#REF!</definedName>
    <definedName name="XRefCopy285" hidden="1">#REF!</definedName>
    <definedName name="XRefCopy286" hidden="1">#REF!</definedName>
    <definedName name="XRefCopy287" hidden="1">#REF!</definedName>
    <definedName name="XRefCopy288" hidden="1">#REF!</definedName>
    <definedName name="XRefCopy289" hidden="1">#REF!</definedName>
    <definedName name="XRefCopy28Row" hidden="1">#REF!</definedName>
    <definedName name="XRefCopy29" hidden="1">#REF!</definedName>
    <definedName name="XRefCopy290" hidden="1">#REF!</definedName>
    <definedName name="XRefCopy291" hidden="1">#REF!</definedName>
    <definedName name="XRefCopy292" hidden="1">#REF!</definedName>
    <definedName name="XRefCopy293" hidden="1">#REF!</definedName>
    <definedName name="XRefCopy294" hidden="1">#REF!</definedName>
    <definedName name="XRefCopy295" hidden="1">#REF!</definedName>
    <definedName name="XRefCopy296" hidden="1">#REF!</definedName>
    <definedName name="XRefCopy296Row" hidden="1">#REF!</definedName>
    <definedName name="XRefCopy29Row" hidden="1">#REF!</definedName>
    <definedName name="XRefCopy2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2Row" hidden="1">#REF!</definedName>
    <definedName name="XRefCopy53" hidden="1">#REF!</definedName>
    <definedName name="XRefCopy53Row" hidden="1">#REF!</definedName>
    <definedName name="XRefCopy54" hidden="1">#REF!</definedName>
    <definedName name="XRefCopy54Row" hidden="1">#REF!</definedName>
    <definedName name="XRefCopy55" hidden="1">#REF!</definedName>
    <definedName name="XRefCopy55Row" hidden="1">#REF!</definedName>
    <definedName name="XRefCopy56" hidden="1">#REF!</definedName>
    <definedName name="XRefCopy56Row" hidden="1">#REF!</definedName>
    <definedName name="XRefCopy57"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5Row" hidden="1">#REF!</definedName>
    <definedName name="XRefCopy6" hidden="1">#REF!</definedName>
    <definedName name="XRefCopy60" hidden="1">#REF!</definedName>
    <definedName name="XRefCopy60Row" hidden="1">#REF!</definedName>
    <definedName name="XRefCopy61" hidden="1">#REF!</definedName>
    <definedName name="XRefCopy61Row" hidden="1">#REF!</definedName>
    <definedName name="XRefCopy62" hidden="1">#REF!</definedName>
    <definedName name="XRefCopy62Row" hidden="1">#REF!</definedName>
    <definedName name="XRefCopy63" hidden="1">#REF!</definedName>
    <definedName name="XRefCopy63Row" hidden="1">#REF!</definedName>
    <definedName name="XRefCopy64" hidden="1">#REF!</definedName>
    <definedName name="XRefCopy64Row" hidden="1">#REF!</definedName>
    <definedName name="XRefCopy65" hidden="1">#REF!</definedName>
    <definedName name="XRefCopy65Row" hidden="1">#REF!</definedName>
    <definedName name="XRefCopy66" hidden="1">#REF!</definedName>
    <definedName name="XRefCopy66Row" hidden="1">#REF!</definedName>
    <definedName name="XRefCopy67" hidden="1">#REF!</definedName>
    <definedName name="XRefCopy67Row" hidden="1">#REF!</definedName>
    <definedName name="XRefCopy68" hidden="1">#REF!</definedName>
    <definedName name="XRefCopy68Row"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1Row" hidden="1">#REF!</definedName>
    <definedName name="XRefCopy72" hidden="1">#REF!</definedName>
    <definedName name="XRefCopy72Row" hidden="1">#REF!</definedName>
    <definedName name="XRefCopy73" hidden="1">#REF!</definedName>
    <definedName name="XRefCopy73Row" hidden="1">#REF!</definedName>
    <definedName name="XRefCopy74" hidden="1">#REF!</definedName>
    <definedName name="XRefCopy74Row" hidden="1">#REF!</definedName>
    <definedName name="XRefCopy75" hidden="1">#REF!</definedName>
    <definedName name="XRefCopy75Row" hidden="1">#REF!</definedName>
    <definedName name="XRefCopy76" hidden="1">#REF!</definedName>
    <definedName name="XRefCopy76Row" hidden="1">#REF!</definedName>
    <definedName name="XRefCopy77" hidden="1">#REF!</definedName>
    <definedName name="XRefCopy77Row" hidden="1">#REF!</definedName>
    <definedName name="XRefCopy78" hidden="1">#REF!</definedName>
    <definedName name="XRefCopy78Row" hidden="1">#REF!</definedName>
    <definedName name="XRefCopy79" hidden="1">#REF!</definedName>
    <definedName name="XRefCopy79Row" hidden="1">#REF!</definedName>
    <definedName name="XRefCopy7Row" hidden="1">#REF!</definedName>
    <definedName name="XRefCopy8" hidden="1">#REF!</definedName>
    <definedName name="XRefCopy80" hidden="1">#REF!</definedName>
    <definedName name="XRefCopy80Row" hidden="1">#REF!</definedName>
    <definedName name="XRefCopy81" hidden="1">#REF!</definedName>
    <definedName name="XRefCopy81Row" hidden="1">#REF!</definedName>
    <definedName name="XRefCopy82" hidden="1">#REF!</definedName>
    <definedName name="XRefCopy82Row" hidden="1">#REF!</definedName>
    <definedName name="XRefCopy83" hidden="1">#REF!</definedName>
    <definedName name="XRefCopy83Row" hidden="1">#REF!</definedName>
    <definedName name="XRefCopy84" hidden="1">#REF!</definedName>
    <definedName name="XRefCopy84Row" hidden="1">#REF!</definedName>
    <definedName name="XRefCopy85" hidden="1">#REF!</definedName>
    <definedName name="XRefCopy85Row" hidden="1">#REF!</definedName>
    <definedName name="XRefCopy86" hidden="1">#REF!</definedName>
    <definedName name="XRefCopy86Row" hidden="1">#REF!</definedName>
    <definedName name="XRefCopy87" hidden="1">#REF!</definedName>
    <definedName name="XRefCopy87Row" hidden="1">#REF!</definedName>
    <definedName name="XRefCopy88" hidden="1">#REF!</definedName>
    <definedName name="XRefCopy88Row" hidden="1">#REF!</definedName>
    <definedName name="XRefCopy89" hidden="1">#REF!</definedName>
    <definedName name="XRefCopy89Row" hidden="1">#REF!</definedName>
    <definedName name="XRefCopy8Row" hidden="1">#REF!</definedName>
    <definedName name="XRefCopy9" hidden="1">#REF!</definedName>
    <definedName name="XRefCopy90" hidden="1">#REF!</definedName>
    <definedName name="XRefCopy90Row" hidden="1">#REF!</definedName>
    <definedName name="XRefCopy91" hidden="1">#REF!</definedName>
    <definedName name="XRefCopy91Row" hidden="1">#REF!</definedName>
    <definedName name="XRefCopy92" hidden="1">#REF!</definedName>
    <definedName name="XRefCopy92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7Row" hidden="1">#REF!</definedName>
    <definedName name="XRefCopy98" hidden="1">#REF!</definedName>
    <definedName name="XRefCopy98Row" hidden="1">#REF!</definedName>
    <definedName name="XRefCopy99" hidden="1">#REF!</definedName>
    <definedName name="XRefCopy99Row" hidden="1">#REF!</definedName>
    <definedName name="XRefCopy9Row" hidden="1">#REF!</definedName>
    <definedName name="XRefCopyRangeCount" hidden="1">26</definedName>
    <definedName name="XRefPaste1" hidden="1">#REF!</definedName>
    <definedName name="XRefPaste10" hidden="1">#REF!</definedName>
    <definedName name="XRefPaste100" hidden="1">#REF!</definedName>
    <definedName name="XRefPaste100Row" hidden="1">#REF!</definedName>
    <definedName name="XRefPaste101" hidden="1">#REF!</definedName>
    <definedName name="XRefPaste101Row" hidden="1">#REF!</definedName>
    <definedName name="XRefPaste102" hidden="1">#REF!</definedName>
    <definedName name="XRefPaste102Row" hidden="1">#REF!</definedName>
    <definedName name="XRefPaste103" hidden="1">#REF!</definedName>
    <definedName name="XRefPaste103Row" hidden="1">#REF!</definedName>
    <definedName name="XRefPaste104" hidden="1">#REF!</definedName>
    <definedName name="XRefPaste104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1" hidden="1">#REF!</definedName>
    <definedName name="XRefPaste111Row" hidden="1">#REF!</definedName>
    <definedName name="XRefPaste112" hidden="1">#REF!</definedName>
    <definedName name="XRefPaste112Row" hidden="1">#REF!</definedName>
    <definedName name="XRefPaste113" hidden="1">#REF!</definedName>
    <definedName name="XRefPaste113Row" hidden="1">#REF!</definedName>
    <definedName name="XRefPaste114" hidden="1">#REF!</definedName>
    <definedName name="XRefPaste114Row" hidden="1">#REF!</definedName>
    <definedName name="XRefPaste115" hidden="1">#REF!</definedName>
    <definedName name="XRefPaste115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 hidden="1">#REF!</definedName>
    <definedName name="XRefPaste130" hidden="1">#REF!</definedName>
    <definedName name="XRefPaste130Row" hidden="1">#REF!</definedName>
    <definedName name="XRefPaste131" hidden="1">#REF!</definedName>
    <definedName name="XRefPaste131Row" hidden="1">#REF!</definedName>
    <definedName name="XRefPaste132" hidden="1">#REF!</definedName>
    <definedName name="XRefPaste132Row" hidden="1">#REF!</definedName>
    <definedName name="XRefPaste133" hidden="1">#REF!</definedName>
    <definedName name="XRefPaste133Row" hidden="1">#REF!</definedName>
    <definedName name="XRefPaste134" hidden="1">#REF!</definedName>
    <definedName name="XRefPaste134Row" hidden="1">#REF!</definedName>
    <definedName name="XRefPaste135" hidden="1">#REF!</definedName>
    <definedName name="XRefPaste135Row" hidden="1">#REF!</definedName>
    <definedName name="XRefPaste136" hidden="1">#REF!</definedName>
    <definedName name="XRefPaste136Row" hidden="1">#REF!</definedName>
    <definedName name="XRefPaste137" hidden="1">#REF!</definedName>
    <definedName name="XRefPaste137Row" hidden="1">#REF!</definedName>
    <definedName name="XRefPaste138" hidden="1">#REF!</definedName>
    <definedName name="XRefPaste138Row" hidden="1">#REF!</definedName>
    <definedName name="XRefPaste139" hidden="1">#REF!</definedName>
    <definedName name="XRefPaste139Row" hidden="1">#REF!</definedName>
    <definedName name="XRefPaste13Row" hidden="1">#REF!</definedName>
    <definedName name="XRefPaste14" hidden="1">#REF!</definedName>
    <definedName name="XRefPaste140" hidden="1">#REF!</definedName>
    <definedName name="XRefPaste140Row" hidden="1">#REF!</definedName>
    <definedName name="XRefPaste141" hidden="1">#REF!</definedName>
    <definedName name="XRefPaste141Row" hidden="1">#REF!</definedName>
    <definedName name="XRefPaste142" hidden="1">#REF!</definedName>
    <definedName name="XRefPaste142Row" hidden="1">#REF!</definedName>
    <definedName name="XRefPaste143" hidden="1">#REF!</definedName>
    <definedName name="XRefPaste143Row" hidden="1">#REF!</definedName>
    <definedName name="XRefPaste144" hidden="1">#REF!</definedName>
    <definedName name="XRefPaste144Row" hidden="1">#REF!</definedName>
    <definedName name="XRefPaste145" hidden="1">#REF!</definedName>
    <definedName name="XRefPaste145Row" hidden="1">#REF!</definedName>
    <definedName name="XRefPaste146" hidden="1">#REF!</definedName>
    <definedName name="XRefPaste146Row" hidden="1">#REF!</definedName>
    <definedName name="XRefPaste147" hidden="1">#REF!</definedName>
    <definedName name="XRefPaste147Row" hidden="1">#REF!</definedName>
    <definedName name="XRefPaste148" hidden="1">#REF!</definedName>
    <definedName name="XRefPaste148Row" hidden="1">#REF!</definedName>
    <definedName name="XRefPaste149" hidden="1">#REF!</definedName>
    <definedName name="XRefPaste149Row" hidden="1">#REF!</definedName>
    <definedName name="XRefPaste14Row" hidden="1">#REF!</definedName>
    <definedName name="XRefPaste15" hidden="1">#REF!</definedName>
    <definedName name="XRefPaste150" hidden="1">#REF!</definedName>
    <definedName name="XRefPaste150Row" hidden="1">#REF!</definedName>
    <definedName name="XRefPaste151" hidden="1">#REF!</definedName>
    <definedName name="XRefPaste151Row" hidden="1">#REF!</definedName>
    <definedName name="XRefPaste152" hidden="1">#REF!</definedName>
    <definedName name="XRefPaste152Row" hidden="1">#REF!</definedName>
    <definedName name="XRefPaste153" hidden="1">#REF!</definedName>
    <definedName name="XRefPaste153Row" hidden="1">#REF!</definedName>
    <definedName name="XRefPaste154" hidden="1">#REF!</definedName>
    <definedName name="XRefPaste154Row" hidden="1">#REF!</definedName>
    <definedName name="XRefPaste155" hidden="1">#REF!</definedName>
    <definedName name="XRefPaste155Row" hidden="1">#REF!</definedName>
    <definedName name="XRefPaste156" hidden="1">#REF!</definedName>
    <definedName name="XRefPaste156Row" hidden="1">#REF!</definedName>
    <definedName name="XRefPaste157" hidden="1">#REF!</definedName>
    <definedName name="XRefPaste157Row" hidden="1">#REF!</definedName>
    <definedName name="XRefPaste158" hidden="1">#REF!</definedName>
    <definedName name="XRefPaste158Row" hidden="1">#REF!</definedName>
    <definedName name="XRefPaste159" hidden="1">#REF!</definedName>
    <definedName name="XRefPaste159Row" hidden="1">#REF!</definedName>
    <definedName name="XRefPaste15Row" hidden="1">#REF!</definedName>
    <definedName name="XRefPaste16" hidden="1">#REF!</definedName>
    <definedName name="XRefPaste160" hidden="1">#REF!</definedName>
    <definedName name="XRefPaste160Row" hidden="1">#REF!</definedName>
    <definedName name="XRefPaste161" hidden="1">#REF!</definedName>
    <definedName name="XRefPaste161Row" hidden="1">#REF!</definedName>
    <definedName name="XRefPaste162" hidden="1">#REF!</definedName>
    <definedName name="XRefPaste162Row" hidden="1">#REF!</definedName>
    <definedName name="XRefPaste163" hidden="1">#REF!</definedName>
    <definedName name="XRefPaste163Row" hidden="1">#REF!</definedName>
    <definedName name="XRefPaste164" hidden="1">#REF!</definedName>
    <definedName name="XRefPaste164Row" hidden="1">#REF!</definedName>
    <definedName name="XRefPaste165" hidden="1">#REF!</definedName>
    <definedName name="XRefPaste165Row" hidden="1">#REF!</definedName>
    <definedName name="XRefPaste166" hidden="1">#REF!</definedName>
    <definedName name="XRefPaste166Row" hidden="1">#REF!</definedName>
    <definedName name="XRefPaste167" hidden="1">#REF!</definedName>
    <definedName name="XRefPaste167Row" hidden="1">#REF!</definedName>
    <definedName name="XRefPaste168" hidden="1">#REF!</definedName>
    <definedName name="XRefPaste168Row" hidden="1">#REF!</definedName>
    <definedName name="XRefPaste169" hidden="1">#REF!</definedName>
    <definedName name="XRefPaste169Row" hidden="1">#REF!</definedName>
    <definedName name="XRefPaste16Row" hidden="1">#REF!</definedName>
    <definedName name="XRefPaste17" hidden="1">#REF!</definedName>
    <definedName name="XRefPaste170" hidden="1">#REF!</definedName>
    <definedName name="XRefPaste170Row" hidden="1">#REF!</definedName>
    <definedName name="XRefPaste171" hidden="1">#REF!</definedName>
    <definedName name="XRefPaste171Row" hidden="1">#REF!</definedName>
    <definedName name="XRefPaste172" hidden="1">#REF!</definedName>
    <definedName name="XRefPaste172Row" hidden="1">#REF!</definedName>
    <definedName name="XRefPaste173" hidden="1">#REF!</definedName>
    <definedName name="XRefPaste173Row" hidden="1">#REF!</definedName>
    <definedName name="XRefPaste174" hidden="1">#REF!</definedName>
    <definedName name="XRefPaste174Row" hidden="1">#REF!</definedName>
    <definedName name="XRefPaste175" hidden="1">#REF!</definedName>
    <definedName name="XRefPaste175Row" hidden="1">#REF!</definedName>
    <definedName name="XRefPaste176" hidden="1">#REF!</definedName>
    <definedName name="XRefPaste176Row" hidden="1">#REF!</definedName>
    <definedName name="XRefPaste178" hidden="1">#REF!</definedName>
    <definedName name="XRefPaste178Row" hidden="1">#REF!</definedName>
    <definedName name="XRefPaste179" hidden="1">#REF!</definedName>
    <definedName name="XRefPaste179Row" hidden="1">#REF!</definedName>
    <definedName name="XRefPaste17Row" hidden="1">#REF!</definedName>
    <definedName name="XRefPaste18" hidden="1">#REF!</definedName>
    <definedName name="XRefPaste180" hidden="1">#REF!</definedName>
    <definedName name="XRefPaste180Row" hidden="1">#REF!</definedName>
    <definedName name="XRefPaste181" hidden="1">#REF!</definedName>
    <definedName name="XRefPaste181Row" hidden="1">#REF!</definedName>
    <definedName name="XRefPaste182" hidden="1">#REF!</definedName>
    <definedName name="XRefPaste182Row" hidden="1">#REF!</definedName>
    <definedName name="XRefPaste183" hidden="1">#REF!</definedName>
    <definedName name="XRefPaste183Row" hidden="1">#REF!</definedName>
    <definedName name="XRefPaste184" hidden="1">#REF!</definedName>
    <definedName name="XRefPaste184Row" hidden="1">#REF!</definedName>
    <definedName name="XRefPaste185" hidden="1">#REF!</definedName>
    <definedName name="XRefPaste185Row" hidden="1">#REF!</definedName>
    <definedName name="XRefPaste186" hidden="1">#REF!</definedName>
    <definedName name="XRefPaste186Row" hidden="1">#REF!</definedName>
    <definedName name="XRefPaste187" hidden="1">#REF!</definedName>
    <definedName name="XRefPaste187Row" hidden="1">#REF!</definedName>
    <definedName name="XRefPaste188" hidden="1">#REF!</definedName>
    <definedName name="XRefPaste188Row" hidden="1">#REF!</definedName>
    <definedName name="XRefPaste189" hidden="1">#REF!</definedName>
    <definedName name="XRefPaste189Row" hidden="1">#REF!</definedName>
    <definedName name="XRefPaste18Row" hidden="1">#REF!</definedName>
    <definedName name="XRefPaste19" hidden="1">#REF!</definedName>
    <definedName name="XRefPaste190" hidden="1">#REF!</definedName>
    <definedName name="XRefPaste190Row" hidden="1">#REF!</definedName>
    <definedName name="XRefPaste191" hidden="1">#REF!</definedName>
    <definedName name="XRefPaste191Row" hidden="1">#REF!</definedName>
    <definedName name="XRefPaste192" hidden="1">#REF!</definedName>
    <definedName name="XRefPaste192Row" hidden="1">#REF!</definedName>
    <definedName name="XRefPaste193" hidden="1">#REF!</definedName>
    <definedName name="XRefPaste193Row" hidden="1">#REF!</definedName>
    <definedName name="XRefPaste194" hidden="1">#REF!</definedName>
    <definedName name="XRefPaste194Row" hidden="1">#REF!</definedName>
    <definedName name="XRefPaste195" hidden="1">#REF!</definedName>
    <definedName name="XRefPaste195Row" hidden="1">#REF!</definedName>
    <definedName name="XRefPaste196" hidden="1">#REF!</definedName>
    <definedName name="XRefPaste196Row" hidden="1">#REF!</definedName>
    <definedName name="XRefPaste197" hidden="1">#REF!</definedName>
    <definedName name="XRefPaste197Row" hidden="1">#REF!</definedName>
    <definedName name="XRefPaste198" hidden="1">#REF!</definedName>
    <definedName name="XRefPaste198Row" hidden="1">#REF!</definedName>
    <definedName name="XRefPaste199" hidden="1">#REF!</definedName>
    <definedName name="XRefPaste199Row" hidden="1">#REF!</definedName>
    <definedName name="XRefPaste19Row" hidden="1">#REF!</definedName>
    <definedName name="XRefPaste1Row" hidden="1">#REF!</definedName>
    <definedName name="XRefPaste2" hidden="1">#REF!</definedName>
    <definedName name="XRefPaste20" hidden="1">#REF!</definedName>
    <definedName name="XRefPaste200" hidden="1">#REF!</definedName>
    <definedName name="XRefPaste200Row" hidden="1">#REF!</definedName>
    <definedName name="XRefPaste201" hidden="1">#REF!</definedName>
    <definedName name="XRefPaste201Row" hidden="1">#REF!</definedName>
    <definedName name="XRefPaste202" hidden="1">#REF!</definedName>
    <definedName name="XRefPaste202Row" hidden="1">#REF!</definedName>
    <definedName name="XRefPaste203" hidden="1">#REF!</definedName>
    <definedName name="XRefPaste203Row" hidden="1">#REF!</definedName>
    <definedName name="XRefPaste204" hidden="1">#REF!</definedName>
    <definedName name="XRefPaste204Row" hidden="1">#REF!</definedName>
    <definedName name="XRefPaste205" hidden="1">#REF!</definedName>
    <definedName name="XRefPaste205Row" hidden="1">#REF!</definedName>
    <definedName name="XRefPaste206" hidden="1">#REF!</definedName>
    <definedName name="XRefPaste206Row" hidden="1">#REF!</definedName>
    <definedName name="XRefPaste207" hidden="1">#REF!</definedName>
    <definedName name="XRefPaste207Row" hidden="1">#REF!</definedName>
    <definedName name="XRefPaste208" hidden="1">#REF!</definedName>
    <definedName name="XRefPaste208Row" hidden="1">#REF!</definedName>
    <definedName name="XRefPaste209" hidden="1">#REF!</definedName>
    <definedName name="XRefPaste209Row" hidden="1">#REF!</definedName>
    <definedName name="XRefPaste20Row" hidden="1">#REF!</definedName>
    <definedName name="XRefPaste21" hidden="1">#REF!</definedName>
    <definedName name="XRefPaste210" hidden="1">#REF!</definedName>
    <definedName name="XRefPaste210Row" hidden="1">#REF!</definedName>
    <definedName name="XRefPaste211" hidden="1">#REF!</definedName>
    <definedName name="XRefPaste211Row" hidden="1">#REF!</definedName>
    <definedName name="XRefPaste212" hidden="1">#REF!</definedName>
    <definedName name="XRefPaste212Row" hidden="1">#REF!</definedName>
    <definedName name="XRefPaste218" hidden="1">#REF!</definedName>
    <definedName name="XRefPaste218Row" hidden="1">#REF!</definedName>
    <definedName name="XRefPaste219" hidden="1">#REF!</definedName>
    <definedName name="XRefPaste219Row" hidden="1">#REF!</definedName>
    <definedName name="XRefPaste21Row" hidden="1">#REF!</definedName>
    <definedName name="XRefPaste22" hidden="1">#REF!</definedName>
    <definedName name="XRefPaste220" hidden="1">#REF!</definedName>
    <definedName name="XRefPaste220Row" hidden="1">#REF!</definedName>
    <definedName name="XRefPaste221" hidden="1">#REF!</definedName>
    <definedName name="XRefPaste221Row" hidden="1">#REF!</definedName>
    <definedName name="XRefPaste222" hidden="1">#REF!</definedName>
    <definedName name="XRefPaste222Row" hidden="1">#REF!</definedName>
    <definedName name="XRefPaste223" hidden="1">#REF!</definedName>
    <definedName name="XRefPaste223Row" hidden="1">#REF!</definedName>
    <definedName name="XRefPaste224" hidden="1">#REF!</definedName>
    <definedName name="XRefPaste224Row" hidden="1">#REF!</definedName>
    <definedName name="XRefPaste225" hidden="1">#REF!</definedName>
    <definedName name="XRefPaste225Row" hidden="1">#REF!</definedName>
    <definedName name="XRefPaste226" hidden="1">#REF!</definedName>
    <definedName name="XRefPaste226Row" hidden="1">#REF!</definedName>
    <definedName name="XRefPaste227" hidden="1">#REF!</definedName>
    <definedName name="XRefPaste227Row" hidden="1">#REF!</definedName>
    <definedName name="XRefPaste228" hidden="1">#REF!</definedName>
    <definedName name="XRefPaste228Row" hidden="1">#REF!</definedName>
    <definedName name="XRefPaste229" hidden="1">#REF!</definedName>
    <definedName name="XRefPaste229Row" hidden="1">#REF!</definedName>
    <definedName name="XRefPaste22Row" hidden="1">#REF!</definedName>
    <definedName name="XRefPaste23" hidden="1">#REF!</definedName>
    <definedName name="XRefPaste230" hidden="1">#REF!</definedName>
    <definedName name="XRefPaste230Row" hidden="1">#REF!</definedName>
    <definedName name="XRefPaste231" hidden="1">#REF!</definedName>
    <definedName name="XRefPaste231Row" hidden="1">#REF!</definedName>
    <definedName name="XRefPaste232" hidden="1">#REF!</definedName>
    <definedName name="XRefPaste232Row" hidden="1">#REF!</definedName>
    <definedName name="XRefPaste233" hidden="1">#REF!</definedName>
    <definedName name="XRefPaste233Row" hidden="1">#REF!</definedName>
    <definedName name="XRefPaste234" hidden="1">#REF!</definedName>
    <definedName name="XRefPaste234Row" hidden="1">#REF!</definedName>
    <definedName name="XRefPaste235" hidden="1">#REF!</definedName>
    <definedName name="XRefPaste235Row" hidden="1">#REF!</definedName>
    <definedName name="XRefPaste236" hidden="1">#REF!</definedName>
    <definedName name="XRefPaste236Row" hidden="1">#REF!</definedName>
    <definedName name="XRefPaste237" hidden="1">#REF!</definedName>
    <definedName name="XRefPaste237Row" hidden="1">#REF!</definedName>
    <definedName name="XRefPaste238" hidden="1">#REF!</definedName>
    <definedName name="XRefPaste238Row" hidden="1">#REF!</definedName>
    <definedName name="XRefPaste239" hidden="1">#REF!</definedName>
    <definedName name="XRefPaste239Row" hidden="1">#REF!</definedName>
    <definedName name="XRefPaste23Row" hidden="1">#REF!</definedName>
    <definedName name="XRefPaste24" hidden="1">#REF!</definedName>
    <definedName name="XRefPaste240" hidden="1">#REF!</definedName>
    <definedName name="XRefPaste240Row" hidden="1">#REF!</definedName>
    <definedName name="XRefPaste241" hidden="1">#REF!</definedName>
    <definedName name="XRefPaste241Row" hidden="1">#REF!</definedName>
    <definedName name="XRefPaste243" hidden="1">#REF!</definedName>
    <definedName name="XRefPaste243Row" hidden="1">#REF!</definedName>
    <definedName name="XRefPaste244" hidden="1">#REF!</definedName>
    <definedName name="XRefPaste244Row" hidden="1">#REF!</definedName>
    <definedName name="XRefPaste245" hidden="1">#REF!</definedName>
    <definedName name="XRefPaste245Row" hidden="1">#REF!</definedName>
    <definedName name="XRefPaste246" hidden="1">#REF!</definedName>
    <definedName name="XRefPaste246Row" hidden="1">#REF!</definedName>
    <definedName name="XRefPaste247" hidden="1">#REF!</definedName>
    <definedName name="XRefPaste247Row" hidden="1">#REF!</definedName>
    <definedName name="XRefPaste248" hidden="1">#REF!</definedName>
    <definedName name="XRefPaste248Row" hidden="1">#REF!</definedName>
    <definedName name="XRefPaste249" hidden="1">#REF!</definedName>
    <definedName name="XRefPaste249Row" hidden="1">#REF!</definedName>
    <definedName name="XRefPaste24Row" hidden="1">#REF!</definedName>
    <definedName name="XRefPaste25" hidden="1">#REF!</definedName>
    <definedName name="XRefPaste250" hidden="1">#REF!</definedName>
    <definedName name="XRefPaste250Row" hidden="1">#REF!</definedName>
    <definedName name="XRefPaste251" hidden="1">#REF!</definedName>
    <definedName name="XRefPaste251Row" hidden="1">#REF!</definedName>
    <definedName name="XRefPaste252" hidden="1">#REF!</definedName>
    <definedName name="XRefPaste253" hidden="1">#REF!</definedName>
    <definedName name="XRefPaste254" hidden="1">#REF!</definedName>
    <definedName name="XRefPaste255" hidden="1">#REF!</definedName>
    <definedName name="XRefPaste256" hidden="1">#REF!</definedName>
    <definedName name="XRefPaste257" hidden="1">#REF!</definedName>
    <definedName name="XRefPaste257Row" hidden="1">#REF!</definedName>
    <definedName name="XRefPaste258" hidden="1">#REF!</definedName>
    <definedName name="XRefPaste259" hidden="1">#REF!</definedName>
    <definedName name="XRefPaste259Row" hidden="1">#REF!</definedName>
    <definedName name="XRefPaste25Row" hidden="1">#REF!</definedName>
    <definedName name="XRefPaste26" hidden="1">#REF!</definedName>
    <definedName name="XRefPaste260" hidden="1">#REF!</definedName>
    <definedName name="XRefPaste260Row" hidden="1">#REF!</definedName>
    <definedName name="XRefPaste261" hidden="1">#REF!</definedName>
    <definedName name="XRefPaste261Row" hidden="1">#REF!</definedName>
    <definedName name="XRefPaste262" hidden="1">#REF!</definedName>
    <definedName name="XRefPaste262Row" hidden="1">#REF!</definedName>
    <definedName name="XRefPaste263" hidden="1">#REF!</definedName>
    <definedName name="XRefPaste263Row" hidden="1">#REF!</definedName>
    <definedName name="XRefPaste264" hidden="1">#REF!</definedName>
    <definedName name="XRefPaste264Row" hidden="1">#REF!</definedName>
    <definedName name="XRefPaste265" hidden="1">#REF!</definedName>
    <definedName name="XRefPaste266" hidden="1">#REF!</definedName>
    <definedName name="XRefPaste266Row" hidden="1">#REF!</definedName>
    <definedName name="XRefPaste267" hidden="1">#REF!</definedName>
    <definedName name="XRefPaste268" hidden="1">#REF!</definedName>
    <definedName name="XRefPaste268Row" hidden="1">#REF!</definedName>
    <definedName name="XRefPaste269" hidden="1">#REF!</definedName>
    <definedName name="XRefPaste269Row" hidden="1">#REF!</definedName>
    <definedName name="XRefPaste26Row" hidden="1">#REF!</definedName>
    <definedName name="XRefPaste27" hidden="1">#REF!</definedName>
    <definedName name="XRefPaste270" hidden="1">#REF!</definedName>
    <definedName name="XRefPaste270Row" hidden="1">#REF!</definedName>
    <definedName name="XRefPaste271" hidden="1">#REF!</definedName>
    <definedName name="XRefPaste271Row" hidden="1">#REF!</definedName>
    <definedName name="XRefPaste272" hidden="1">#REF!</definedName>
    <definedName name="XRefPaste272Row" hidden="1">#REF!</definedName>
    <definedName name="XRefPaste273" hidden="1">#REF!</definedName>
    <definedName name="XRefPaste274" hidden="1">#REF!</definedName>
    <definedName name="XRefPaste274Row" hidden="1">#REF!</definedName>
    <definedName name="XRefPaste275" hidden="1">#REF!</definedName>
    <definedName name="XRefPaste275Row" hidden="1">#REF!</definedName>
    <definedName name="XRefPaste276" hidden="1">#REF!</definedName>
    <definedName name="XRefPaste276Row" hidden="1">#REF!</definedName>
    <definedName name="XRefPaste277" hidden="1">#REF!</definedName>
    <definedName name="XRefPaste277Row" hidden="1">#REF!</definedName>
    <definedName name="XRefPaste278" hidden="1">#REF!</definedName>
    <definedName name="XRefPaste278Row" hidden="1">#REF!</definedName>
    <definedName name="XRefPaste279" hidden="1">#REF!</definedName>
    <definedName name="XRefPaste279Row" hidden="1">#REF!</definedName>
    <definedName name="XRefPaste27Row" hidden="1">#REF!</definedName>
    <definedName name="XRefPaste28" hidden="1">#REF!</definedName>
    <definedName name="XRefPaste280" hidden="1">#REF!</definedName>
    <definedName name="XRefPaste281" hidden="1">#REF!</definedName>
    <definedName name="XRefPaste282" hidden="1">#REF!</definedName>
    <definedName name="XRefPaste282Row" hidden="1">#REF!</definedName>
    <definedName name="XRefPaste283" hidden="1">#REF!</definedName>
    <definedName name="XRefPaste284"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hidden="1">#REF!</definedName>
    <definedName name="XRefPaste4" hidden="1">#REF!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hidden="1">#REF!</definedName>
    <definedName name="XRefPaste5" hidden="1">#REF!</definedName>
    <definedName name="XRefPaste50" hidden="1">#REF!</definedName>
    <definedName name="XRefPaste50Row" hidden="1">#REF!</definedName>
    <definedName name="XRefPaste51" hidden="1">#REF!</definedName>
    <definedName name="XRefPaste51Row" hidden="1">#REF!</definedName>
    <definedName name="XRefPaste52" hidden="1">#REF!</definedName>
    <definedName name="XRefPaste52Row" hidden="1">#REF!</definedName>
    <definedName name="XRefPaste53" hidden="1">#REF!</definedName>
    <definedName name="XRefPaste53Row" hidden="1">#REF!</definedName>
    <definedName name="XRefPaste54" hidden="1">#REF!</definedName>
    <definedName name="XRefPaste54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3" hidden="1">#REF!</definedName>
    <definedName name="XRefPaste63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8" hidden="1">#REF!</definedName>
    <definedName name="XRefPaste68Row" hidden="1">#REF!</definedName>
    <definedName name="XRefPaste69" hidden="1">#REF!</definedName>
    <definedName name="XRefPaste69Row" hidden="1">#REF!</definedName>
    <definedName name="XRefPaste6Row" hidden="1">#REF!</definedName>
    <definedName name="XRefPaste7" hidden="1">#REF!</definedName>
    <definedName name="XRefPaste70" hidden="1">#REF!</definedName>
    <definedName name="XRefPaste70Row" hidden="1">#REF!</definedName>
    <definedName name="XRefPaste71" hidden="1">#REF!</definedName>
    <definedName name="XRefPaste71Row" hidden="1">#REF!</definedName>
    <definedName name="XRefPaste72" hidden="1">#REF!</definedName>
    <definedName name="XRefPaste72Row" hidden="1">#REF!</definedName>
    <definedName name="XRefPaste73" hidden="1">#REF!</definedName>
    <definedName name="XRefPaste73Row" hidden="1">#REF!</definedName>
    <definedName name="XRefPaste74" hidden="1">#REF!</definedName>
    <definedName name="XRefPaste74Row" hidden="1">#REF!</definedName>
    <definedName name="XRefPaste75" hidden="1">#REF!</definedName>
    <definedName name="XRefPaste75Row" hidden="1">#REF!</definedName>
    <definedName name="XRefPaste76" hidden="1">#REF!</definedName>
    <definedName name="XRefPaste76Row" hidden="1">#REF!</definedName>
    <definedName name="XRefPaste77" hidden="1">#REF!</definedName>
    <definedName name="XRefPaste77Row" hidden="1">#REF!</definedName>
    <definedName name="XRefPaste78" hidden="1">#REF!</definedName>
    <definedName name="XRefPaste78Row" hidden="1">#REF!</definedName>
    <definedName name="XRefPaste79" hidden="1">#REF!</definedName>
    <definedName name="XRefPaste79Row" hidden="1">#REF!</definedName>
    <definedName name="XRefPaste7Row" hidden="1">#REF!</definedName>
    <definedName name="XRefPaste8" hidden="1">#REF!</definedName>
    <definedName name="XRefPaste80" hidden="1">#REF!</definedName>
    <definedName name="XRefPaste80Row"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4" hidden="1">#REF!</definedName>
    <definedName name="XRefPaste84Row" hidden="1">#REF!</definedName>
    <definedName name="XRefPaste85" hidden="1">#REF!</definedName>
    <definedName name="XRefPaste85Row" hidden="1">#REF!</definedName>
    <definedName name="XRefPaste86" hidden="1">#REF!</definedName>
    <definedName name="XRefPaste86Row" hidden="1">#REF!</definedName>
    <definedName name="XRefPaste87" hidden="1">#REF!</definedName>
    <definedName name="XRefPaste87Row" hidden="1">#REF!</definedName>
    <definedName name="XRefPaste88" hidden="1">#REF!</definedName>
    <definedName name="XRefPaste88Row" hidden="1">#REF!</definedName>
    <definedName name="XRefPaste89" hidden="1">#REF!</definedName>
    <definedName name="XRefPaste89Row" hidden="1">#REF!</definedName>
    <definedName name="XRefPaste8Row" hidden="1">#REF!</definedName>
    <definedName name="XRefPaste9" hidden="1">#REF!</definedName>
    <definedName name="XRefPaste90" hidden="1">#REF!</definedName>
    <definedName name="XRefPaste90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4" hidden="1">#REF!</definedName>
    <definedName name="XRefPaste94Row" hidden="1">#REF!</definedName>
    <definedName name="XRefPaste95" hidden="1">#REF!</definedName>
    <definedName name="XRefPaste95Row" hidden="1">#REF!</definedName>
    <definedName name="XRefPaste96" hidden="1">#REF!</definedName>
    <definedName name="XRefPaste96Row" hidden="1">#REF!</definedName>
    <definedName name="XRefPaste97" hidden="1">#REF!</definedName>
    <definedName name="XRefPaste97Row" hidden="1">#REF!</definedName>
    <definedName name="XRefPaste98" hidden="1">#REF!</definedName>
    <definedName name="XRefPaste98Row" hidden="1">#REF!</definedName>
    <definedName name="XRefPaste99" hidden="1">#REF!</definedName>
    <definedName name="XRefPaste99Row" hidden="1">#REF!</definedName>
    <definedName name="XRefPaste9Row" hidden="1">#REF!</definedName>
    <definedName name="XRefPasteRangeCount" hidden="1">18</definedName>
    <definedName name="xx" hidden="1">#REF!</definedName>
    <definedName name="xxx" localSheetId="17" hidden="1">#REF!</definedName>
    <definedName name="xxx" localSheetId="39" hidden="1">#REF!</definedName>
    <definedName name="xxx" localSheetId="5" hidden="1">#REF!</definedName>
    <definedName name="xxx" hidden="1">#REF!</definedName>
    <definedName name="xyx" hidden="1">#REF!</definedName>
    <definedName name="ygf" hidden="1">#REF!</definedName>
    <definedName name="ytrew" hidden="1">#REF!</definedName>
    <definedName name="yui" hidden="1">#REF!</definedName>
    <definedName name="yyy" hidden="1">#REF!</definedName>
    <definedName name="yyyyyyyyyy666666666"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166" l="1"/>
  <c r="E45" i="166"/>
  <c r="E8" i="38"/>
  <c r="F17" i="168" l="1"/>
  <c r="F25" i="168" l="1"/>
  <c r="F38" i="168" l="1"/>
  <c r="H37" i="168"/>
  <c r="H36" i="168"/>
  <c r="D38" i="168"/>
  <c r="H34" i="168"/>
  <c r="H33" i="168"/>
  <c r="H32" i="168"/>
  <c r="H30" i="168"/>
  <c r="H29" i="168"/>
  <c r="H28" i="168"/>
  <c r="H27" i="168"/>
  <c r="H26" i="168"/>
  <c r="H23" i="168"/>
  <c r="H22" i="168"/>
  <c r="H21" i="168"/>
  <c r="H20" i="168"/>
  <c r="D18" i="168"/>
  <c r="H18" i="168" s="1"/>
  <c r="H16" i="168"/>
  <c r="F15" i="168"/>
  <c r="F24" i="168" s="1"/>
  <c r="H14" i="168"/>
  <c r="H13" i="168"/>
  <c r="H12" i="168"/>
  <c r="H11" i="168"/>
  <c r="H10" i="168"/>
  <c r="H9" i="168"/>
  <c r="H8" i="168"/>
  <c r="D25" i="168"/>
  <c r="H25" i="168" s="1"/>
  <c r="H6" i="168"/>
  <c r="F31" i="168" l="1"/>
  <c r="H38" i="168"/>
  <c r="D19" i="168"/>
  <c r="H19" i="168" s="1"/>
  <c r="H35" i="168"/>
  <c r="D15" i="168"/>
  <c r="D17" i="168"/>
  <c r="H17" i="168" s="1"/>
  <c r="H7" i="168"/>
  <c r="F39" i="168" l="1"/>
  <c r="D24" i="168"/>
  <c r="H15" i="168"/>
  <c r="D31" i="168" l="1"/>
  <c r="H24" i="168"/>
  <c r="H31" i="168" l="1"/>
  <c r="D39" i="168"/>
  <c r="H39" i="168" l="1"/>
  <c r="E17" i="166" l="1"/>
  <c r="K43" i="32" l="1"/>
  <c r="J43" i="32"/>
  <c r="I43" i="32"/>
  <c r="H43" i="32"/>
  <c r="F10" i="108" l="1"/>
  <c r="E10" i="108"/>
  <c r="D10" i="108"/>
  <c r="C10" i="108"/>
  <c r="G15" i="32"/>
  <c r="I15" i="32"/>
  <c r="K15" i="32"/>
  <c r="J15" i="32"/>
  <c r="H15" i="32"/>
  <c r="F15" i="32"/>
  <c r="E15" i="32"/>
  <c r="D15" i="32"/>
  <c r="G12" i="32"/>
  <c r="F12" i="32"/>
  <c r="E12" i="32"/>
  <c r="D12" i="32"/>
  <c r="K7" i="32"/>
  <c r="J7" i="32"/>
  <c r="I7" i="32"/>
  <c r="H7" i="32"/>
  <c r="M29" i="38" l="1"/>
  <c r="M28" i="38"/>
  <c r="M27" i="38"/>
  <c r="M26" i="38"/>
  <c r="M25" i="38"/>
  <c r="M24" i="38"/>
  <c r="O23" i="38"/>
  <c r="N23" i="38"/>
  <c r="M22" i="38"/>
  <c r="M21" i="38"/>
  <c r="M20" i="38"/>
  <c r="M19" i="38"/>
  <c r="M18" i="38"/>
  <c r="O17" i="38"/>
  <c r="N17" i="38"/>
  <c r="M16" i="38"/>
  <c r="M15" i="38"/>
  <c r="M14" i="38"/>
  <c r="M13" i="38"/>
  <c r="M12" i="38"/>
  <c r="M11" i="38"/>
  <c r="M10" i="38"/>
  <c r="N9" i="38"/>
  <c r="M8" i="38"/>
  <c r="J29" i="38"/>
  <c r="J28" i="38"/>
  <c r="J27" i="38"/>
  <c r="J26" i="38"/>
  <c r="J25" i="38"/>
  <c r="J24" i="38"/>
  <c r="L23" i="38"/>
  <c r="K23" i="38"/>
  <c r="J22" i="38"/>
  <c r="J21" i="38"/>
  <c r="J20" i="38"/>
  <c r="J19" i="38"/>
  <c r="J18" i="38"/>
  <c r="J16" i="38"/>
  <c r="J15" i="38"/>
  <c r="J14" i="38"/>
  <c r="J13" i="38"/>
  <c r="J12" i="38"/>
  <c r="J11" i="38"/>
  <c r="J10" i="38"/>
  <c r="K9" i="38"/>
  <c r="G29" i="38"/>
  <c r="G28" i="38"/>
  <c r="G27" i="38"/>
  <c r="G26" i="38"/>
  <c r="G25" i="38"/>
  <c r="G24" i="38"/>
  <c r="I23" i="38"/>
  <c r="H23" i="38"/>
  <c r="G22" i="38"/>
  <c r="G21" i="38"/>
  <c r="G20" i="38"/>
  <c r="G19" i="38"/>
  <c r="G18" i="38"/>
  <c r="I17" i="38"/>
  <c r="H17" i="38"/>
  <c r="G16" i="38"/>
  <c r="G15" i="38"/>
  <c r="G14" i="38"/>
  <c r="G13" i="38"/>
  <c r="G12" i="38"/>
  <c r="G11" i="38"/>
  <c r="G10" i="38"/>
  <c r="I9" i="38"/>
  <c r="H9" i="38"/>
  <c r="G8" i="38"/>
  <c r="E15" i="77"/>
  <c r="E5" i="77"/>
  <c r="N17" i="72"/>
  <c r="K17" i="72"/>
  <c r="H17" i="72"/>
  <c r="F17" i="72"/>
  <c r="E17" i="72"/>
  <c r="G17" i="72"/>
  <c r="I17" i="72"/>
  <c r="J17" i="72"/>
  <c r="L17" i="72"/>
  <c r="M17" i="72"/>
  <c r="H50" i="166"/>
  <c r="G50" i="166"/>
  <c r="F50" i="166"/>
  <c r="E50" i="166"/>
  <c r="H46" i="166"/>
  <c r="H45" i="166"/>
  <c r="G45" i="166"/>
  <c r="G46" i="166" s="1"/>
  <c r="F45" i="166"/>
  <c r="F46" i="166" s="1"/>
  <c r="E46" i="166"/>
  <c r="H33" i="166"/>
  <c r="G33" i="166"/>
  <c r="F33" i="166"/>
  <c r="I30" i="38" l="1"/>
  <c r="N30" i="38"/>
  <c r="K30" i="38"/>
  <c r="G23" i="38"/>
  <c r="G17" i="38"/>
  <c r="H30" i="38"/>
  <c r="G9" i="38"/>
  <c r="J9" i="38"/>
  <c r="M23" i="38"/>
  <c r="J23" i="38"/>
  <c r="J17" i="38"/>
  <c r="M17" i="38"/>
  <c r="M9" i="38"/>
  <c r="O9" i="38"/>
  <c r="O30" i="38" s="1"/>
  <c r="J8" i="38"/>
  <c r="L9" i="38"/>
  <c r="L30" i="38" s="1"/>
  <c r="B8" i="103"/>
  <c r="B9" i="103" s="1"/>
  <c r="B10" i="103" s="1"/>
  <c r="B11" i="103" s="1"/>
  <c r="B12" i="103" s="1"/>
  <c r="B13" i="103" s="1"/>
  <c r="B14" i="103" s="1"/>
  <c r="B15" i="103" s="1"/>
  <c r="B16" i="103" s="1"/>
  <c r="B17" i="103" s="1"/>
  <c r="B18" i="103" s="1"/>
  <c r="B19" i="103" s="1"/>
  <c r="B20" i="103" s="1"/>
  <c r="B21" i="103" s="1"/>
  <c r="B22" i="103" s="1"/>
  <c r="B23" i="103" s="1"/>
  <c r="B24" i="103" s="1"/>
  <c r="B25" i="103" s="1"/>
  <c r="B26" i="103" s="1"/>
  <c r="B27" i="103" s="1"/>
  <c r="B28" i="103" s="1"/>
  <c r="B29" i="103" s="1"/>
  <c r="B30" i="103" s="1"/>
  <c r="B31" i="103" s="1"/>
  <c r="B32" i="103" s="1"/>
  <c r="B33" i="103" s="1"/>
  <c r="B34" i="103" s="1"/>
  <c r="B35" i="103" s="1"/>
  <c r="B36" i="103" s="1"/>
  <c r="B37" i="103" s="1"/>
  <c r="B38" i="103" s="1"/>
  <c r="B39" i="103" s="1"/>
  <c r="B40" i="103" s="1"/>
  <c r="B41" i="103" s="1"/>
  <c r="B42" i="103" s="1"/>
  <c r="B43" i="103" s="1"/>
  <c r="B44" i="103" s="1"/>
  <c r="B45" i="103" s="1"/>
  <c r="B46" i="103" s="1"/>
  <c r="B47" i="103" s="1"/>
  <c r="B48" i="103" s="1"/>
  <c r="B49" i="103" s="1"/>
  <c r="B50" i="103" s="1"/>
  <c r="B51" i="103" s="1"/>
  <c r="B52" i="103" s="1"/>
  <c r="B53" i="103" s="1"/>
  <c r="B54" i="103" s="1"/>
  <c r="D13" i="166"/>
  <c r="E13" i="166"/>
  <c r="F13" i="166"/>
  <c r="G13" i="166"/>
  <c r="H13" i="166"/>
  <c r="D14" i="166"/>
  <c r="E14" i="166"/>
  <c r="F14" i="166"/>
  <c r="G14" i="166"/>
  <c r="H14" i="166"/>
  <c r="D15" i="166"/>
  <c r="E15" i="166"/>
  <c r="F15" i="166"/>
  <c r="G15" i="166"/>
  <c r="H15" i="166"/>
  <c r="D33" i="166"/>
  <c r="E33" i="166"/>
  <c r="D46" i="166"/>
  <c r="D50" i="166"/>
  <c r="G30" i="38" l="1"/>
  <c r="M30" i="38"/>
  <c r="J30" i="38"/>
  <c r="L9" i="148" l="1"/>
  <c r="L15" i="148" s="1"/>
  <c r="K9" i="148"/>
  <c r="K15" i="148" s="1"/>
  <c r="J9" i="148"/>
  <c r="J15" i="148" s="1"/>
  <c r="F9" i="148"/>
  <c r="F15" i="148" s="1"/>
  <c r="O9" i="148"/>
  <c r="O15" i="148" s="1"/>
  <c r="N9" i="148"/>
  <c r="N15" i="148" s="1"/>
  <c r="E9" i="148"/>
  <c r="E15" i="148" s="1"/>
  <c r="D9" i="148"/>
  <c r="D15" i="148" s="1"/>
  <c r="F14" i="48"/>
  <c r="E14" i="48"/>
  <c r="I28" i="46"/>
  <c r="D28" i="46"/>
  <c r="E28" i="46"/>
  <c r="H17" i="42"/>
  <c r="F17" i="42"/>
  <c r="D17" i="42"/>
  <c r="E11" i="52"/>
  <c r="D12" i="52" s="1"/>
  <c r="E9" i="52"/>
  <c r="F10" i="52"/>
  <c r="D29" i="38"/>
  <c r="D27" i="38"/>
  <c r="D25" i="38"/>
  <c r="Q23" i="38"/>
  <c r="D24" i="38"/>
  <c r="P23" i="38"/>
  <c r="D22" i="38"/>
  <c r="D21" i="38"/>
  <c r="D20" i="38"/>
  <c r="D19" i="38"/>
  <c r="R17" i="38"/>
  <c r="D18" i="38"/>
  <c r="P17" i="38"/>
  <c r="E17" i="38"/>
  <c r="D16" i="38"/>
  <c r="D15" i="38"/>
  <c r="D14" i="38"/>
  <c r="D13" i="38"/>
  <c r="Q9" i="38"/>
  <c r="D10" i="38"/>
  <c r="I17" i="42" l="1"/>
  <c r="K17" i="42"/>
  <c r="E17" i="42"/>
  <c r="G17" i="42"/>
  <c r="F9" i="38"/>
  <c r="R23" i="38"/>
  <c r="D17" i="38"/>
  <c r="J17" i="42"/>
  <c r="G9" i="148"/>
  <c r="G15" i="148" s="1"/>
  <c r="H9" i="148"/>
  <c r="H15" i="148" s="1"/>
  <c r="D11" i="38"/>
  <c r="G10" i="52"/>
  <c r="I9" i="148"/>
  <c r="I15" i="148" s="1"/>
  <c r="F28" i="46"/>
  <c r="H28" i="46"/>
  <c r="D8" i="38"/>
  <c r="R9" i="38"/>
  <c r="P9" i="38"/>
  <c r="P30" i="38" s="1"/>
  <c r="F23" i="38"/>
  <c r="G28" i="46"/>
  <c r="M9" i="148"/>
  <c r="M15" i="148" s="1"/>
  <c r="D12" i="38"/>
  <c r="F17" i="38"/>
  <c r="Q17" i="38"/>
  <c r="D26" i="38"/>
  <c r="D28" i="38"/>
  <c r="E8" i="52"/>
  <c r="E12" i="52"/>
  <c r="D10" i="40"/>
  <c r="E9" i="38"/>
  <c r="E23" i="38"/>
  <c r="E42" i="1"/>
  <c r="D42" i="1"/>
  <c r="F37" i="1"/>
  <c r="F36" i="1"/>
  <c r="F35" i="1"/>
  <c r="F34" i="1"/>
  <c r="F33" i="1"/>
  <c r="F32" i="1"/>
  <c r="F31" i="1"/>
  <c r="F30" i="1"/>
  <c r="F29" i="1"/>
  <c r="F28" i="1"/>
  <c r="F27" i="1"/>
  <c r="F26" i="1"/>
  <c r="F24" i="1" s="1"/>
  <c r="F23" i="1"/>
  <c r="F17" i="1"/>
  <c r="F16" i="1"/>
  <c r="F15" i="1"/>
  <c r="F14" i="1"/>
  <c r="F13" i="1"/>
  <c r="F12" i="1"/>
  <c r="F11" i="1"/>
  <c r="F10" i="1"/>
  <c r="F9" i="1"/>
  <c r="F8" i="1"/>
  <c r="F7" i="1"/>
  <c r="F6" i="1"/>
  <c r="F5" i="1"/>
  <c r="F42" i="1" l="1"/>
  <c r="E30" i="38"/>
  <c r="D23" i="38"/>
  <c r="R30" i="38"/>
  <c r="F30" i="38"/>
  <c r="Q30" i="38"/>
  <c r="D9" i="38"/>
  <c r="E10" i="52"/>
  <c r="D10" i="52"/>
  <c r="D40" i="109"/>
  <c r="D26" i="109"/>
  <c r="D12" i="109"/>
  <c r="D14" i="109" s="1"/>
  <c r="F18" i="108"/>
  <c r="E18" i="108"/>
  <c r="D18" i="108"/>
  <c r="C18" i="108"/>
  <c r="F20" i="108"/>
  <c r="E20" i="108"/>
  <c r="D20" i="108"/>
  <c r="C20" i="108"/>
  <c r="F5" i="108"/>
  <c r="E5" i="108"/>
  <c r="D6" i="28"/>
  <c r="E62" i="27"/>
  <c r="D62" i="27"/>
  <c r="D19" i="26"/>
  <c r="J15" i="80"/>
  <c r="R15" i="80"/>
  <c r="Q15" i="80"/>
  <c r="P15" i="80"/>
  <c r="O15" i="80"/>
  <c r="N15" i="80"/>
  <c r="M15" i="80"/>
  <c r="L15" i="80"/>
  <c r="K15" i="80"/>
  <c r="I15" i="80"/>
  <c r="H15" i="80"/>
  <c r="G15" i="80"/>
  <c r="F15" i="80"/>
  <c r="E15" i="80"/>
  <c r="D15" i="80"/>
  <c r="N10" i="80"/>
  <c r="R10" i="80"/>
  <c r="Q10" i="80"/>
  <c r="P10" i="80"/>
  <c r="O10" i="80"/>
  <c r="M10" i="80"/>
  <c r="L10" i="80"/>
  <c r="K10" i="80"/>
  <c r="I10" i="80"/>
  <c r="H10" i="80"/>
  <c r="G10" i="80"/>
  <c r="F10" i="80"/>
  <c r="E10" i="80"/>
  <c r="D10" i="80"/>
  <c r="I29" i="144"/>
  <c r="H29" i="144"/>
  <c r="G29" i="144"/>
  <c r="D29" i="144"/>
  <c r="I19" i="144"/>
  <c r="H19" i="144"/>
  <c r="G19" i="144"/>
  <c r="E19" i="144"/>
  <c r="D19" i="144"/>
  <c r="I18" i="144"/>
  <c r="H18" i="144"/>
  <c r="G18" i="144"/>
  <c r="E18" i="144"/>
  <c r="D18" i="144"/>
  <c r="D14" i="141"/>
  <c r="Q40" i="140"/>
  <c r="P40" i="140"/>
  <c r="D40" i="140"/>
  <c r="E17" i="61"/>
  <c r="E11" i="61" s="1"/>
  <c r="D17" i="61"/>
  <c r="D11" i="61" s="1"/>
  <c r="E5" i="61"/>
  <c r="D5" i="61"/>
  <c r="R23" i="56"/>
  <c r="Q23" i="56"/>
  <c r="P23" i="56"/>
  <c r="O23" i="56"/>
  <c r="N23" i="56"/>
  <c r="M23" i="56"/>
  <c r="L23" i="56"/>
  <c r="K23" i="56"/>
  <c r="J23" i="56"/>
  <c r="I23" i="56"/>
  <c r="H23" i="56"/>
  <c r="G23" i="56"/>
  <c r="F23" i="56"/>
  <c r="E23" i="56"/>
  <c r="D23" i="56"/>
  <c r="S22" i="56"/>
  <c r="S21" i="56"/>
  <c r="S20" i="56"/>
  <c r="S19" i="56"/>
  <c r="S18" i="56"/>
  <c r="S17" i="56"/>
  <c r="S16" i="56"/>
  <c r="S15" i="56"/>
  <c r="S14" i="56"/>
  <c r="S13" i="56"/>
  <c r="S12" i="56"/>
  <c r="S11" i="56"/>
  <c r="S10" i="56"/>
  <c r="S9" i="56"/>
  <c r="S8" i="56"/>
  <c r="S7" i="56"/>
  <c r="H23" i="55"/>
  <c r="G23" i="55"/>
  <c r="F23" i="55"/>
  <c r="E23" i="55"/>
  <c r="D23" i="55"/>
  <c r="I22" i="55"/>
  <c r="I21" i="55"/>
  <c r="I20" i="55"/>
  <c r="I19" i="55"/>
  <c r="I18" i="55"/>
  <c r="I17" i="55"/>
  <c r="I16" i="55"/>
  <c r="I15" i="55"/>
  <c r="I14" i="55"/>
  <c r="I13" i="55"/>
  <c r="I12" i="55"/>
  <c r="I11" i="55"/>
  <c r="I10" i="55"/>
  <c r="I9" i="55"/>
  <c r="I8" i="55"/>
  <c r="I7" i="55"/>
  <c r="K16" i="74"/>
  <c r="J16" i="74"/>
  <c r="I16" i="74"/>
  <c r="H16" i="74"/>
  <c r="G16" i="74"/>
  <c r="F16" i="74"/>
  <c r="E16" i="74"/>
  <c r="D16" i="74"/>
  <c r="O16" i="72"/>
  <c r="O15" i="72"/>
  <c r="O14" i="72"/>
  <c r="O13" i="72"/>
  <c r="O12" i="72"/>
  <c r="O11" i="72"/>
  <c r="O10" i="72"/>
  <c r="O9" i="72"/>
  <c r="O8" i="72"/>
  <c r="E11" i="71"/>
  <c r="D11" i="71"/>
  <c r="K16" i="70"/>
  <c r="J16" i="70"/>
  <c r="I16" i="70"/>
  <c r="H16" i="70"/>
  <c r="M25" i="23"/>
  <c r="L25" i="23"/>
  <c r="K25" i="23"/>
  <c r="J25" i="23"/>
  <c r="H25" i="23"/>
  <c r="G25" i="23"/>
  <c r="F25" i="23"/>
  <c r="E25" i="23"/>
  <c r="D25" i="23"/>
  <c r="I25" i="23"/>
  <c r="D84" i="19"/>
  <c r="D74" i="19"/>
  <c r="D54" i="19"/>
  <c r="D43" i="19"/>
  <c r="D13" i="19"/>
  <c r="O9" i="80" l="1"/>
  <c r="F9" i="80"/>
  <c r="K9" i="80"/>
  <c r="D25" i="109"/>
  <c r="L9" i="80"/>
  <c r="P9" i="80"/>
  <c r="G9" i="80"/>
  <c r="Q9" i="80"/>
  <c r="H9" i="80"/>
  <c r="R9" i="80"/>
  <c r="I9" i="80"/>
  <c r="D9" i="80"/>
  <c r="M9" i="80"/>
  <c r="E9" i="80"/>
  <c r="N9" i="80"/>
  <c r="J10" i="80"/>
  <c r="J9" i="80" s="1"/>
  <c r="D23" i="61"/>
  <c r="E23" i="61"/>
  <c r="S23" i="56"/>
  <c r="I23" i="55"/>
  <c r="D30" i="38"/>
  <c r="D44" i="19"/>
  <c r="C19" i="108"/>
  <c r="D19" i="108"/>
  <c r="E19" i="108"/>
  <c r="F19" i="108"/>
  <c r="N25" i="23"/>
  <c r="O25" i="23" s="1"/>
  <c r="D85" i="19"/>
  <c r="E55" i="27" l="1"/>
  <c r="E56" i="27"/>
  <c r="D34" i="109"/>
  <c r="D56" i="27"/>
  <c r="D55" i="27"/>
  <c r="D65" i="19"/>
  <c r="D41" i="109" l="1"/>
  <c r="D86" i="19"/>
  <c r="F11" i="150"/>
  <c r="F36" i="34"/>
  <c r="E36" i="34"/>
  <c r="H36" i="34"/>
  <c r="F27" i="34"/>
  <c r="H27" i="34"/>
  <c r="G27" i="34"/>
  <c r="E27" i="34"/>
  <c r="H15" i="34"/>
  <c r="E15" i="34"/>
  <c r="G15" i="34"/>
  <c r="F15" i="34"/>
  <c r="G12" i="34"/>
  <c r="F12" i="34"/>
  <c r="H12" i="34"/>
  <c r="E12" i="34"/>
  <c r="F9" i="34"/>
  <c r="E9" i="34"/>
  <c r="H9" i="34"/>
  <c r="G9" i="34"/>
  <c r="D9" i="34"/>
  <c r="E20" i="32"/>
  <c r="K20" i="32"/>
  <c r="J20" i="32"/>
  <c r="I20" i="32"/>
  <c r="H20" i="32"/>
  <c r="G20" i="32"/>
  <c r="F20" i="32"/>
  <c r="D20" i="32"/>
  <c r="H12" i="32"/>
  <c r="K12" i="32"/>
  <c r="J12" i="32"/>
  <c r="J26" i="32" s="1"/>
  <c r="J44" i="32" s="1"/>
  <c r="I12" i="32"/>
  <c r="I26" i="32" s="1"/>
  <c r="I44" i="32" s="1"/>
  <c r="K26" i="32" l="1"/>
  <c r="K44" i="32" s="1"/>
  <c r="H43" i="34"/>
  <c r="H26" i="32"/>
  <c r="H44" i="32" s="1"/>
  <c r="J45" i="32"/>
  <c r="G36" i="34"/>
  <c r="H22" i="34"/>
  <c r="H44" i="34" s="1"/>
  <c r="I45" i="32"/>
  <c r="K45" i="32" l="1"/>
  <c r="H45" i="32"/>
  <c r="I22" i="34"/>
  <c r="D7" i="139" l="1"/>
  <c r="D17" i="139" s="1"/>
  <c r="H8" i="39"/>
  <c r="G8" i="39"/>
  <c r="F8" i="39"/>
  <c r="E8" i="39"/>
  <c r="D8" i="39"/>
  <c r="I7" i="39"/>
  <c r="I6" i="39"/>
  <c r="I8" i="39" l="1"/>
  <c r="O18" i="72" l="1"/>
  <c r="D17" i="72"/>
  <c r="O17" i="72" s="1"/>
</calcChain>
</file>

<file path=xl/sharedStrings.xml><?xml version="1.0" encoding="utf-8"?>
<sst xmlns="http://schemas.openxmlformats.org/spreadsheetml/2006/main" count="2287" uniqueCount="1278">
  <si>
    <t>Modelo EU OV1 — Síntese dos montantes totais das exposições ao risco</t>
  </si>
  <si>
    <t>Modelo EU KM1 — Modelo para os indicadores de base</t>
  </si>
  <si>
    <t>Total dos montantes de exposição ao risco</t>
  </si>
  <si>
    <t>Total dos requisitos de fundos próprios</t>
  </si>
  <si>
    <t>a</t>
  </si>
  <si>
    <t>b</t>
  </si>
  <si>
    <t>c</t>
  </si>
  <si>
    <t>Risco de crédito (excluindo CCR)</t>
  </si>
  <si>
    <t xml:space="preserve">do qual: método padrão </t>
  </si>
  <si>
    <t xml:space="preserve">do qual: método básico IRB (F-IRB) </t>
  </si>
  <si>
    <t>do qual: método de afetação</t>
  </si>
  <si>
    <t>EU 4a</t>
  </si>
  <si>
    <t>do qual: ações de acordo com o método de ponderação de risco simples</t>
  </si>
  <si>
    <t xml:space="preserve">do qual: método IRB avançado (A-IRB) </t>
  </si>
  <si>
    <t xml:space="preserve">Risco de crédito de contraparte - CCR </t>
  </si>
  <si>
    <t>do qual: método do modelo interno (IMM)</t>
  </si>
  <si>
    <t>EU 8a</t>
  </si>
  <si>
    <t>do qual: exposições a uma CCP</t>
  </si>
  <si>
    <t>EU 8b</t>
  </si>
  <si>
    <t>do qual: ajustamento da avaliação de crédito — CVA</t>
  </si>
  <si>
    <t>do qual: outro CCR</t>
  </si>
  <si>
    <t>Não aplicável</t>
  </si>
  <si>
    <t xml:space="preserve">Risco de liquidação </t>
  </si>
  <si>
    <t>Exposições de titularização não incluídas na carteira de negociação (após o limite máximo)</t>
  </si>
  <si>
    <t xml:space="preserve">do qual: método SEC-IRBA </t>
  </si>
  <si>
    <t>do qual: SEC-ERBA (incluindo IAA)</t>
  </si>
  <si>
    <t xml:space="preserve">do qual: método SEC-SA </t>
  </si>
  <si>
    <t>EU 19a</t>
  </si>
  <si>
    <t>do qual: 1250 % / dedução</t>
  </si>
  <si>
    <t>Riscos de posição, cambial e de mercadorias (risco de mercado)</t>
  </si>
  <si>
    <t xml:space="preserve">do qual: IMA </t>
  </si>
  <si>
    <t>EU 22a</t>
  </si>
  <si>
    <t>Grandes riscos</t>
  </si>
  <si>
    <t xml:space="preserve">Risco operacional </t>
  </si>
  <si>
    <t>EU 23a</t>
  </si>
  <si>
    <t xml:space="preserve">do qual: método do indicador básico </t>
  </si>
  <si>
    <t>EU 23b</t>
  </si>
  <si>
    <t>EU 23c</t>
  </si>
  <si>
    <t xml:space="preserve">do qual: método de medição avançada </t>
  </si>
  <si>
    <t>Montantes inferiores aos limites de dedução (sujeitos a
ponderação de risco de 250 %)</t>
  </si>
  <si>
    <t>Total</t>
  </si>
  <si>
    <t>d</t>
  </si>
  <si>
    <t>e</t>
  </si>
  <si>
    <t>Fundos próprios disponíveis (montantes)</t>
  </si>
  <si>
    <t xml:space="preserve">Fundos próprios principais de nível 1 (CET1) </t>
  </si>
  <si>
    <t xml:space="preserve">Fundos próprios de nível 1 </t>
  </si>
  <si>
    <t xml:space="preserve">Capital total </t>
  </si>
  <si>
    <t>Montantes das exposições ponderadas pelo risco</t>
  </si>
  <si>
    <t>Montante total das exposições</t>
  </si>
  <si>
    <t>Rácio de nível 1 (%)</t>
  </si>
  <si>
    <t>Rácio de fundos próprios total (%)</t>
  </si>
  <si>
    <t>Requisitos de fundos próprios adicionais para fazer face a outros riscos que não o risco de alavancagem excessiva (em percentagem do montante da exposição ponderada pelo risco)</t>
  </si>
  <si>
    <t>EU 7a</t>
  </si>
  <si>
    <t>EU 7b</t>
  </si>
  <si>
    <t xml:space="preserve">     do qual: a satisfazer através de fundos próprios CET1 (pontos percentuais)</t>
  </si>
  <si>
    <t>EU 7c</t>
  </si>
  <si>
    <t xml:space="preserve">     do qual: a satisfazer através de fundos próprios de nível 1 (pontos percentuais)</t>
  </si>
  <si>
    <t>EU 7d</t>
  </si>
  <si>
    <t>Total dos requisitos de fundos próprios SREP (%)</t>
  </si>
  <si>
    <t>Requisito combinado de fundos próprios global e de reserva de fundos próprios (em percentagem do montante da exposição ponderada pelo risco)</t>
  </si>
  <si>
    <t>Reserva de conservação de fundos próprios</t>
  </si>
  <si>
    <t>Reserva de conservação decorrente de riscos macroprudenciais ou sistémicos identificados ao nível de um Estado-Membro (%)</t>
  </si>
  <si>
    <t>Reserva contracíclica de fundos próprios específica da instituição (%)</t>
  </si>
  <si>
    <t>EU 9a</t>
  </si>
  <si>
    <t>Reserva para risco sistémico (%)</t>
  </si>
  <si>
    <t>Reserva das instituições de importância sistémica global (%)</t>
  </si>
  <si>
    <t>EU 10a</t>
  </si>
  <si>
    <t>Reserva das outras instituições de importância sistémica (%)</t>
  </si>
  <si>
    <t>Requisito combinado de reservas de fundos próprios (%)</t>
  </si>
  <si>
    <t>EU 11a</t>
  </si>
  <si>
    <t>Requisito global de fundos próprios (%)</t>
  </si>
  <si>
    <t>CET1 disponíveis após satisfação dos requisitos de fundos próprios totais SREP (%)</t>
  </si>
  <si>
    <t>Rácio de alavancagem</t>
  </si>
  <si>
    <t>Medida de exposição total</t>
  </si>
  <si>
    <t>Rácio de alavancagem (%)</t>
  </si>
  <si>
    <t>EU 14a</t>
  </si>
  <si>
    <t xml:space="preserve">Requisitos de fundos próprios adicionais para fazer face ao risco de alavancagem excessiva (%) </t>
  </si>
  <si>
    <t>EU 14b</t>
  </si>
  <si>
    <t>EU 14c</t>
  </si>
  <si>
    <t>EU 14d</t>
  </si>
  <si>
    <t>Requisito de reserva para rácio de alavancagem (%)</t>
  </si>
  <si>
    <t>EU 14e</t>
  </si>
  <si>
    <t>Requisito de rácio de alavancagem global (%)</t>
  </si>
  <si>
    <t>Total dos ativos líquidos de elevada qualidade (HQLA) (valor ponderado - média)</t>
  </si>
  <si>
    <t>EU 16a</t>
  </si>
  <si>
    <t xml:space="preserve">Saídas de caixa - Valor ponderado total </t>
  </si>
  <si>
    <t>EU 16b</t>
  </si>
  <si>
    <t xml:space="preserve">Entradas de caixa - Valor ponderado total </t>
  </si>
  <si>
    <t>Total de saídas de caixa líquidas (valor ajustado)</t>
  </si>
  <si>
    <t>Rácio de cobertura de liquidez (%)</t>
  </si>
  <si>
    <t>Total de financiamento estável disponível</t>
  </si>
  <si>
    <t>Total de financiamento estável requerido</t>
  </si>
  <si>
    <t>Rácio NSFR (%)</t>
  </si>
  <si>
    <t>Valor de exposição</t>
  </si>
  <si>
    <t>f</t>
  </si>
  <si>
    <t>g</t>
  </si>
  <si>
    <t>h</t>
  </si>
  <si>
    <t>Títulos de capital</t>
  </si>
  <si>
    <t>Risco operacional</t>
  </si>
  <si>
    <t>Modelo EU CC1 - Composição dos fundos próprios regulamentares</t>
  </si>
  <si>
    <t>Modelo EU CC2 - Reconciliação dos fundos próprios regulamentares com o balanço nas demonstrações financeiras auditadas</t>
  </si>
  <si>
    <t xml:space="preserve">Fundos próprios principais de nível 1 (CET1)  Instrumentos e reservas                                             </t>
  </si>
  <si>
    <t xml:space="preserve">Instrumentos de fundos próprios e contas de prémios de emissão conexos </t>
  </si>
  <si>
    <t xml:space="preserve">Resultados retidos </t>
  </si>
  <si>
    <t>Outro rendimento integral acumulado (e outras reservas)</t>
  </si>
  <si>
    <t>EU-3a</t>
  </si>
  <si>
    <t>Fundos para riscos bancários gerais</t>
  </si>
  <si>
    <t xml:space="preserve">Montante dos elementos considerados a que se refere o artigo 484.º, n.º 3, do CRR e das contas de prémios de emissão conexos sujeitos a eliminação progressiva dos CET1 </t>
  </si>
  <si>
    <t>Interesses minoritários (montante permitido nos CET1 consolidados)</t>
  </si>
  <si>
    <t>EU-5a</t>
  </si>
  <si>
    <t xml:space="preserve">Lucros provisórios objeto de revisão independente, líquidos de qualquer encargo ou dividendo previsível </t>
  </si>
  <si>
    <t>Fundos próprios principais de nível 1 (CET1) antes de ajustamentos regulamentares</t>
  </si>
  <si>
    <t>Fundos próprios principais de nível 1 (CET1): ajustamentos regulamentares </t>
  </si>
  <si>
    <t>Ajustamentos de valor adicionais (valor negativo)</t>
  </si>
  <si>
    <t>Ativos intangíveis (líquidos do passivo por impostos correspondente) (valor negativo)</t>
  </si>
  <si>
    <t>Ativos por impostos diferidos que dependem de rentabilidade futura, excluindo os decorrentes de diferenças temporárias (líquidos do passivo por impostos correspondente, se estiverem preenchidas as condições previstas no artigo 38.º, n.º 3, do CRR) (valor negativo)</t>
  </si>
  <si>
    <t>Reservas de justo valor relativas a ganhos ou perdas decorrentes de coberturas de fluxos de caixa de instrumentos financeiros que não são avaliados pelo justo valor</t>
  </si>
  <si>
    <t xml:space="preserve">Montantes negativos resultantes do cálculo dos montantes das perdas esperadas </t>
  </si>
  <si>
    <t>Qualquer aumento dos fundos próprios que resulte de ativos titularizados (valor negativo)</t>
  </si>
  <si>
    <t>Ganhos ou perdas com passivos avaliados pelo justo valor resultantes de alterações na qualidade de crédito da própria instituição</t>
  </si>
  <si>
    <t>Ativos de fundos de pensões com benefícios definidos (valor negativo)</t>
  </si>
  <si>
    <t>Detenções diretas e indiretas, pela instituição, dos seus próprios instrumentos de CET1 (valor negativo)</t>
  </si>
  <si>
    <t>Detenções diretas, indiretas e sintéticas de instrumentos de CET1 de entidades do setor financeiro que têm detenções cruzadas recíprocas com a instituição com o objetivo de inflacionar artificialmente os fundos próprios da instituição (valor negativo)</t>
  </si>
  <si>
    <t>Detenções diretas, indiretas e sintéticas, pela instituição, de instrumentos de CET1 de entidades do setor financeiro nas quais a instituição não tem um investimento significativo (montante acima do limiar de 10 % e líquido de posições curtas elegíveis) (valor negativo)</t>
  </si>
  <si>
    <t>Detenções diretas, indiretas e sintéticas, pela instituição, de instrumentos de CET1 de entidades do setor financeiro nas quais a instituição tem um investimento significativo (montante acima do limiar de 10 % e líquido de posições curtas elegíveis) (valor negativo)</t>
  </si>
  <si>
    <t>EU-20a</t>
  </si>
  <si>
    <t>Montante de exposição dos seguintes elementos elegíveis para uma ponderação de risco de 1250 %, nos casos em que a instituição opta pela alternativa da dedução</t>
  </si>
  <si>
    <t>EU-20b</t>
  </si>
  <si>
    <t xml:space="preserve">     do qual: detenções elegíveis fora do setor financeiro (valor negativo)</t>
  </si>
  <si>
    <t>EU-20c</t>
  </si>
  <si>
    <t xml:space="preserve">     do qual: posições de titularização (valor negativo)</t>
  </si>
  <si>
    <t>EU-20d</t>
  </si>
  <si>
    <t xml:space="preserve">     do qual: transações incompletas (valor negativo)</t>
  </si>
  <si>
    <t>Montante acima do limiar de 17,65 % (valor negativo)</t>
  </si>
  <si>
    <t xml:space="preserve">     do qual: detenções diretas e indiretas, pela instituição, de instrumentos de CET1 de entidades do setor financeiro nas quais a instituição tem um investimento significativo</t>
  </si>
  <si>
    <t xml:space="preserve">     do qual: ativos por impostos diferidos decorrentes de diferenças temporárias</t>
  </si>
  <si>
    <t>EU-25a</t>
  </si>
  <si>
    <t>Perdas relativas ao exercício em curso (valor negativo)</t>
  </si>
  <si>
    <t>EU-25b</t>
  </si>
  <si>
    <t>Encargos por impostos previsíveis relativos a elementos dos CET1, exceto no caso de a instituição ajustar adequadamente o montante dos elementos dos CET1, na medida em que esses encargos por impostos reduzam o montante até ao qual esses elementos podem ser utilizados para a cobertura de riscos ou perdas (valor negativo)</t>
  </si>
  <si>
    <t>27a</t>
  </si>
  <si>
    <t>Total dos ajustamentos regulamentares dos fundos próprios principais de nível 1 (CET1)</t>
  </si>
  <si>
    <t>Fundos próprios adicionais de nível 1 (AT1): Instrumentos</t>
  </si>
  <si>
    <t>Instrumentos de fundos próprios e contas de prémios de emissão conexos</t>
  </si>
  <si>
    <t xml:space="preserve">     do qual: classificados como fundos próprios segundo as normas contabilísticas aplicáveis</t>
  </si>
  <si>
    <t xml:space="preserve">     do qual: classificados como passivos segundo as normas contabilísticas aplicáveis</t>
  </si>
  <si>
    <t>Montante dos elementos considerados a que se refere o artigo 484.º, n.º 4, do CRR e das contas de prémios de emissão conexos sujeitos a eliminação progressiva dos AT1</t>
  </si>
  <si>
    <t>EU-33a</t>
  </si>
  <si>
    <t>Montante dos elementos considerados a que se refere o artigo 494.º-A, n.º 1, do CRR sujeitos a eliminação progressiva dos AT1</t>
  </si>
  <si>
    <t>EU-33b</t>
  </si>
  <si>
    <t>Montante dos elementos considerados a que se refere o artigo 494.º-B, n.º 1, do CRR sujeitos a eliminação progressiva dos AT1</t>
  </si>
  <si>
    <t xml:space="preserve">Fundos próprios de nível 1 considerados incluídos nos AT1 consolidados (incluindo interesses minoritários não incluídos na linha 5) emitidos por filiais e detidos por terceiros </t>
  </si>
  <si>
    <t xml:space="preserve">    do qual: instrumentos emitidos por filiais sujeitos a eliminação progressiva </t>
  </si>
  <si>
    <t>Fundos próprios adicionais de nível 1 (AT1) antes de ajustamentos regulamentares</t>
  </si>
  <si>
    <t>Fundos próprios adicionais de nível 1 (AT1): ajustamentos regulamentares</t>
  </si>
  <si>
    <t>Detenções diretas e indiretas, pela instituição, dos seus próprios instrumentos de AT1 (valor negativo)</t>
  </si>
  <si>
    <t>Detenções diretas, indiretas e sintéticas de instrumentos de AT1 de entidades do setor financeiro que têm detenções cruzadas recíprocas com a instituição com o objetivo de inflacionar artificialmente os fundos próprios da instituição (valor negativo)</t>
  </si>
  <si>
    <t>Detenções diretas, indiretas e sintéticas de instrumentos de AT1 de entidades do setor financeiro nas quais a instituição não tem um investimento significativo (montante acima do limiar de 10 % e líquido de posições curtas elegíveis) (valor negativo)</t>
  </si>
  <si>
    <t>Detenções diretas, indiretas e sintéticas, pela instituição, de instrumentos de AT1 de entidades do setor financeiro nas quais a instituição tem um investimento significativo (líquido de posições curtas elegíveis) (valor negativo)</t>
  </si>
  <si>
    <t>Outros ajustamentos regulamentares dos fundos próprios AT1</t>
  </si>
  <si>
    <t>Total dos ajustamentos regulamentares dos fundos próprios adicionais de nível 1 (AT1)</t>
  </si>
  <si>
    <t xml:space="preserve">Fundos próprios adicionais de nível 1 (AT1) </t>
  </si>
  <si>
    <t>Fundos próprios de nível 1 (T1 = CET1 + AT1)</t>
  </si>
  <si>
    <t>Fundos próprios de nível 2 (T2): Instrumentos</t>
  </si>
  <si>
    <t>Montante dos elementos considerados a que se refere o artigo 484.º, n.º 5, do CRR e prémios de emissão conexos elegíveis sujeitos a eliminação progressiva dos T2 como descrito no artigo 486.º, n.º 4, do CRR</t>
  </si>
  <si>
    <t>EU-47a</t>
  </si>
  <si>
    <t>Montante dos elementos considerados a que se refere o artigo 494.º-A, n.º 2, do CRR sujeitos a eliminação progressiva dos T2</t>
  </si>
  <si>
    <t>EU-47b</t>
  </si>
  <si>
    <t>Montante dos elementos considerados a que se refere o artigo 494.º-B, n.º 2, do CRR sujeitos a eliminação progressiva dos T2</t>
  </si>
  <si>
    <t xml:space="preserve">Instrumentos de fundos próprios considerados incluídos nos fundos próprios T2 consolidados (incluindo interesses minoritários e instrumentos dos AT1 não incluídos nas linhas 5 ou 34) emitidos por filiais e detidos por terceiros </t>
  </si>
  <si>
    <t xml:space="preserve">   do qual: instrumentos emitidos por filiais sujeitos a eliminação progressiva</t>
  </si>
  <si>
    <t>Ajustamentos para risco de crédito</t>
  </si>
  <si>
    <t>Fundos próprios de nível 2 (T2) antes de ajustamentos regulamentares</t>
  </si>
  <si>
    <t>Fundos próprios de nível 2 (T2): ajustamentos regulamentares </t>
  </si>
  <si>
    <t>Detenções diretas, indiretas e sintéticas, pela instituição, dos seus próprios instrumentos de T2 e empréstimos subordinados (valor negativo)</t>
  </si>
  <si>
    <t>Detenções diretas, indiretas e sintéticas de instrumentos de T2 e de empréstimos subordinados de entidades do setor financeiro que têm detenções cruzadas recíprocas com a instituição com o objetivo de inflacionar artificialmente os fundos próprios da instituição (valor negativo)</t>
  </si>
  <si>
    <t xml:space="preserve">Detenções diretas, indiretas e sintéticas de instrumentos de T2 e de empréstimos subordinados de entidades do setor financeiro nas quais a instituição não tem um investimento significativo (montante acima do limiar de 10 % e líquido de posições curtas elegíveis) (valor negativo)  </t>
  </si>
  <si>
    <t>54a</t>
  </si>
  <si>
    <t>Detenções diretas, indiretas e sintéticas, pela instituição, de instrumentos de T2 e de empréstimos subordinados de entidades do setor financeiro nas quais a instituição tem um investimento significativo (líquido de posições curtas elegíveis) (valor negativo)</t>
  </si>
  <si>
    <t>Deduções dos passivos elegíveis que excedem os passivos elegíveis da instituição (valor negativo)</t>
  </si>
  <si>
    <t>Outros ajustamentos regulamentares dos fundos próprios T2</t>
  </si>
  <si>
    <t>Total dos ajustamentos regulamentares dos fundos próprios de nível 2 (T2)</t>
  </si>
  <si>
    <t xml:space="preserve">Fundos próprios de nível 2 (T2) </t>
  </si>
  <si>
    <t>Fundos próprios totais (TC = T1 + T2)</t>
  </si>
  <si>
    <t>Montante total de exposição ao risco</t>
  </si>
  <si>
    <t>Rácios e requisitos de fundos próprios, incluindo reservas prudenciais </t>
  </si>
  <si>
    <t>Fundos próprios principais de nível 1</t>
  </si>
  <si>
    <t>Fundos próprios de nível 1</t>
  </si>
  <si>
    <t>Total de fundos próprios</t>
  </si>
  <si>
    <t>Requisitos globais de fundos próprios CET1 da instituição</t>
  </si>
  <si>
    <t xml:space="preserve">do qual: requisito de reserva prudencial para conservação de fundos próprios </t>
  </si>
  <si>
    <t xml:space="preserve">do qual: requisito de reserva prudencial contracíclica de fundos próprios </t>
  </si>
  <si>
    <t xml:space="preserve">do qual: requisito de reserva prudencial para risco sistémico </t>
  </si>
  <si>
    <t>EU-67a</t>
  </si>
  <si>
    <t>do qual: requisito de reserva prudencial para instituições de importância sistémica global (G-SII) ou para outras instituições de importância sistémica (O-SII)</t>
  </si>
  <si>
    <t>EU-67b</t>
  </si>
  <si>
    <t>do qual: requisito de fundos próprios adicionais para fazer face a outros riscos que não o risco de alavancagem excessiva</t>
  </si>
  <si>
    <t>Fundos próprios principais de nível 1 (em percentagem do montante de exposição ao risco) disponíveis após satisfação dos requisitos mínimos de fundos próprios</t>
  </si>
  <si>
    <t>Mínimos nacionais (se diferentes de Basileia III)</t>
  </si>
  <si>
    <t>Montantes abaixo dos limiares de dedução (antes da ponderação pelo risco) </t>
  </si>
  <si>
    <t xml:space="preserve">Detenções diretas e indiretas, pela instituição, de instrumentos de CET1 de entidades do setor financeiro nas quais a instituição tem um investimento significativo (montante abaixo do limiar de 17,65 % e líquido de posições curtas elegíveis) </t>
  </si>
  <si>
    <t>Limites aplicáveis à inclusão de provisões nos T2 </t>
  </si>
  <si>
    <t>Ajustamentos para o risco de crédito incluídos nos T2 relacionados com exposições sujeitas ao método-padrão (antes da aplicação do limite máximo)</t>
  </si>
  <si>
    <t>Limite máximo para a inclusão de ajustamentos para o risco de crédito nos T2 de acordo com o método-padrão</t>
  </si>
  <si>
    <t>Ajustamentos para o risco de crédito incluídos nos T2 relacionados com as exposições sujeitas ao método das notações internas (antes da aplicação do limite máximo)</t>
  </si>
  <si>
    <t>Limite máximo para a inclusão de ajustamentos para o risco de crédito nos T2 de acordo com o método das notações internas</t>
  </si>
  <si>
    <t>Instrumentos de fundos próprios sujeitos a disposições de eliminação progressiva (aplicável apenas entre 1 de janeiro de 2014 e 1 de janeiro de 2022)</t>
  </si>
  <si>
    <t>Limite máximo atual para os instrumentos de CET1 sujeitos a disposições de eliminação progressiva</t>
  </si>
  <si>
    <t>Montante excluído dos CET1 devido ao limite máximo (excesso em relação ao limite máximo após resgates e vencimentos)</t>
  </si>
  <si>
    <t>Limite máximo atual para os instrumentos de AT1 sujeitos a disposições de eliminação progressiva</t>
  </si>
  <si>
    <t>Montante excluído dos AT1 devido ao limite máximo (excesso em relação ao limite máximo após resgates e vencimentos)</t>
  </si>
  <si>
    <t>Limite máximo atual para os instrumentos de T2 sujeitos a disposições de eliminação progressiva</t>
  </si>
  <si>
    <t>Montante excluído dos T2 devido ao limite máximo (excesso em relação ao limite máximo após resgates e vencimentos)</t>
  </si>
  <si>
    <t>2a</t>
  </si>
  <si>
    <t>EU-9a</t>
  </si>
  <si>
    <t>EU-9b</t>
  </si>
  <si>
    <t>Modelo EU CCyB2 - Montante da reserva contracíclica de fundos próprios específica da instituição</t>
  </si>
  <si>
    <t>Modelo EU CCyB1  - Distribuição geográfica das exposições de crédito relevantes para o cálculo da reserva contracíclica de fundos próprios</t>
  </si>
  <si>
    <t>i</t>
  </si>
  <si>
    <t>j</t>
  </si>
  <si>
    <t>k</t>
  </si>
  <si>
    <t>l</t>
  </si>
  <si>
    <t>m</t>
  </si>
  <si>
    <t>Exposições de crédito gerais</t>
  </si>
  <si>
    <t>Exposições de crédito relevantes - Risco de mercado</t>
  </si>
  <si>
    <t>Exposições de titularização - valor de exposição extra carteira de negociação</t>
  </si>
  <si>
    <t>Valor total de exposição</t>
  </si>
  <si>
    <t>Requisitos de fundos próprios</t>
  </si>
  <si>
    <t xml:space="preserve">Montantes das exposições ponderadas pelo risco </t>
  </si>
  <si>
    <t>Ponderações dos requisitos de fundos próprios
(%)</t>
  </si>
  <si>
    <t>Taxas de reserva contracíclica
(%)</t>
  </si>
  <si>
    <t>Valor de exposição segundo o método-padrão</t>
  </si>
  <si>
    <t>Valor de exposição segundo o método IRB</t>
  </si>
  <si>
    <t>Soma das posições longas e curtas das exposições da carteira de negociação para efeitos do método-padrão</t>
  </si>
  <si>
    <t>Valor das exposições da carteira de negociação para efeitos do método dos modelos internos</t>
  </si>
  <si>
    <t>Exposições ao risco de crédito relevantes - Risco de crédito</t>
  </si>
  <si>
    <t xml:space="preserve">Exposições de crédito relevantes - Exposições de titularização extra carteira de negociação </t>
  </si>
  <si>
    <t xml:space="preserve"> Total</t>
  </si>
  <si>
    <t>010</t>
  </si>
  <si>
    <t>Discriminação por país</t>
  </si>
  <si>
    <t>020</t>
  </si>
  <si>
    <t>Taxa de reserva contracíclica de fundos próprios específica da instituição</t>
  </si>
  <si>
    <t>Requisito de reserva contracíclica de fundos próprios específica da instituição</t>
  </si>
  <si>
    <t>Montante aplicável</t>
  </si>
  <si>
    <t>Total dos ativos nas demonstrações financeiras publicadas</t>
  </si>
  <si>
    <t>Ajustamento para as entidades que são consolidadas para efeitos contabilísticos mas estão fora do âmbito de consolidação prudencial</t>
  </si>
  <si>
    <t>(Ajustamento para exposições titularizadas que satisfazem os requisitos operacionais para o reconhecimento da transferência de risco)</t>
  </si>
  <si>
    <t>(Ajustamento para ativos fiduciários que são reconhecidos no balanço de acordo com o quadro contabilístico aplicável mas são excluídos da medida de exposição total de acordo com o artigo 429.º-A, n.º 1, alínea i), do CRR)</t>
  </si>
  <si>
    <t>Ajustamento para compras e vendas normalizadas de ativos financeiros sujeitos à contabilização pela data de negociação</t>
  </si>
  <si>
    <t>Ajustamento para transações de gestão centralizada de tesouraria elegíveis</t>
  </si>
  <si>
    <t>Ajustamento para operações de financiamento através de valores mobiliários (SFT)</t>
  </si>
  <si>
    <t>Ajustamento para elementos extrapatrimoniais (ou seja, conversão das exposições extrapatrimoniais em montantes de equivalente-crédito)</t>
  </si>
  <si>
    <t>(Ajustamento para correções de valor para efeitos de avaliação prudente e provisões específicas e gerais que reduziram os fundos próprios de nível 1)</t>
  </si>
  <si>
    <t>EU-11a</t>
  </si>
  <si>
    <t>(Ajustamento para exposições excluídas da medida de exposição total de acordo com o artigo 429.º-A, n.º 1, alínea c), do CRR)</t>
  </si>
  <si>
    <t>EU-11b</t>
  </si>
  <si>
    <t>(Ajustamento para exposições excluídas da medida de exposição total de acordo com o artigo 429.º-A, n.º 1, alínea j), do CRR)</t>
  </si>
  <si>
    <t>Outros ajustamentos</t>
  </si>
  <si>
    <t>Exposições para efeitos do rácio de alavancagem CRR</t>
  </si>
  <si>
    <t>Exposições patrimoniais (excluindo derivados e SFT)</t>
  </si>
  <si>
    <t>Elementos patrimoniais (excluindo derivados e SFT mas incluindo cauções)</t>
  </si>
  <si>
    <t>Valor bruto das cauções dadas no âmbito de derivados quando deduzidas aos ativos do balanço de acordo com o quadro contabilístico aplicável</t>
  </si>
  <si>
    <t>(Deduções de contas a receber contabilizados como ativos para a margem de variação em numerário fornecida em operações de derivados)</t>
  </si>
  <si>
    <t>(Ajustamento para valores mobiliários recebidos no âmbito de operações de financiamento através de valores mobiliários que são reconhecidos como ativos)</t>
  </si>
  <si>
    <t>(Ajustamentos para risco geral de crédito aos elementos patrimoniais)</t>
  </si>
  <si>
    <t>(Montantes dos ativos deduzidos na determinação dos fundos próprios de nível 1)</t>
  </si>
  <si>
    <t xml:space="preserve">Total de exposições patrimoniais (excluindo derivados e SFT) </t>
  </si>
  <si>
    <t>Exposições sobre derivados</t>
  </si>
  <si>
    <t>Custo de substituição associado a operações de derivados SA-CCR (ou seja, líquido de margem de variação em numerário elegível)</t>
  </si>
  <si>
    <t>EU-8a</t>
  </si>
  <si>
    <t>Derrogação aplicável aos derivados: contribuição dos custos de substituição de acordo com o método padrão simplificado</t>
  </si>
  <si>
    <t xml:space="preserve">Montantes adicionais para as exposições futuras potenciais associadas às operações de derivados SA-CCR </t>
  </si>
  <si>
    <t>Derrogação aplicável aos derivados: contribuição da exposição futura potencial de acordo com o método padrão simplificado</t>
  </si>
  <si>
    <t>Exposição determinada pelo método do risco inicial</t>
  </si>
  <si>
    <t>(Componente CCP isenta das exposições em que uma instituição procede em nome de um cliente à compensação através de uma CCP) (SA-CCR)</t>
  </si>
  <si>
    <t>EU-10a</t>
  </si>
  <si>
    <t>EU-10b</t>
  </si>
  <si>
    <t>Montante nocional efetivo ajustado dos derivados de crédito vendidos</t>
  </si>
  <si>
    <t>(Diferenças nocionais efetivas ajustadas e deduções das majorações para os derivados de crédito vendidos)</t>
  </si>
  <si>
    <t xml:space="preserve">Total de exposições sobre derivados </t>
  </si>
  <si>
    <t>Exposições sobre operações de financiamento através de valores mobiliários (SFT)</t>
  </si>
  <si>
    <t>Valor bruto dos ativos SFT (sem reconhecimento da compensação), após ajustamento para as operações contabilizadas como vendas</t>
  </si>
  <si>
    <t>(Valor líquido dos montantes a pagar e a receber em numerário dos ativos SFT em termos brutos)</t>
  </si>
  <si>
    <t>Exposição ao risco de crédito de contraparte para ativos SFT</t>
  </si>
  <si>
    <t>EU-16a</t>
  </si>
  <si>
    <t>Derrogação aplicável às SFT: Exposição ao risco de crédito de contraparte de acordo com o artigo 429.º-B, n.º 5, e o artigo 222.º do CRR</t>
  </si>
  <si>
    <t>Exposições pela participação em transações na qualidade de agente</t>
  </si>
  <si>
    <t>EU-17a</t>
  </si>
  <si>
    <t>(Componente CCP isenta das exposições SFT em que uma instituição procede em nome de um cliente à compensação através de uma CCP)</t>
  </si>
  <si>
    <t>Total das exposições sobre operações de financiamento através de valores mobiliários</t>
  </si>
  <si>
    <t xml:space="preserve">Outras exposições extrapatrimoniais </t>
  </si>
  <si>
    <t>Exposições extrapatrimoniais em valor nocional bruto</t>
  </si>
  <si>
    <t>(Ajustamentos para conversão em montantes de equivalente-crédito)</t>
  </si>
  <si>
    <t>Exposições extrapatrimoniais</t>
  </si>
  <si>
    <t>Exposições excluídas</t>
  </si>
  <si>
    <t>EU-22a</t>
  </si>
  <si>
    <t>(Exposições excluídas da medida de exposição total, de acordo com o artigo 429.º-A, n.º 1, alínea c), do CRR)</t>
  </si>
  <si>
    <t>EU-22b</t>
  </si>
  <si>
    <t>(Exposições isentas de acordo com o artigo 429.º-A, n.º 1, alínea j), do CRR (patrimoniais e extrapatrimoniais))</t>
  </si>
  <si>
    <t>EU-22c</t>
  </si>
  <si>
    <t>(Exposições de bancos (ou unidades) públicos de desenvolvimento excluídas — Investimentos do setor público)</t>
  </si>
  <si>
    <t>EU-22d</t>
  </si>
  <si>
    <t>(Exposições de bancos (ou unidades) públicos de desenvolvimento excluídas— Empréstimos de fomento )</t>
  </si>
  <si>
    <t>EU-22e</t>
  </si>
  <si>
    <t>EU-22f</t>
  </si>
  <si>
    <t xml:space="preserve">(Partes garantidas de exposições decorrentes de créditos à exportação excluídas) </t>
  </si>
  <si>
    <t>EU-22g</t>
  </si>
  <si>
    <t>(Excedentes de caução depositados em agentes tripartidos excluídos)</t>
  </si>
  <si>
    <t>EU-22h</t>
  </si>
  <si>
    <t>(Serviços auxiliares de centrais de valores mobiliários/instituições excluídos, de acordo com o artigo 429.º-A, n.º 1, alínea o), do CRR</t>
  </si>
  <si>
    <t>EU-22i</t>
  </si>
  <si>
    <t>(Serviços auxiliares de centrais de valores mobiliários de instituições designadas excluídos, de acordo com o artigo 429.º-A, n.º 1, alínea p), do CRR</t>
  </si>
  <si>
    <t>EU-22j</t>
  </si>
  <si>
    <t>(Redução do valor de exposição de empréstimos de pré-financiamento ou intercalares)</t>
  </si>
  <si>
    <t>EU-22k</t>
  </si>
  <si>
    <t>(Total de exposições isentas)</t>
  </si>
  <si>
    <t>Fundos próprios e medida de exposição total</t>
  </si>
  <si>
    <t>EU-25</t>
  </si>
  <si>
    <t>Rácio de alavancagem (excluindo o impacto da isenção dos investimentos do setor público e dos empréstimos de fomento) (%)</t>
  </si>
  <si>
    <t>25a</t>
  </si>
  <si>
    <t>Requisito regulamentar de rácio de alavancagem mínimo (%)</t>
  </si>
  <si>
    <t>EU-26a</t>
  </si>
  <si>
    <t>EU-26b</t>
  </si>
  <si>
    <t xml:space="preserve">     do qual: a satisfazer através de fundos próprios CET1</t>
  </si>
  <si>
    <t>EU-27a</t>
  </si>
  <si>
    <t>Escolha das disposições transitórias e exposições relevantes</t>
  </si>
  <si>
    <t>Escolha quanto às disposições transitórias para a definição da medida dos fundos próprios</t>
  </si>
  <si>
    <t>Divulgação dos valores médios</t>
  </si>
  <si>
    <t>Valor no final do trimestre dos ativos SFT em termos brutos, após ajustamento para operações contabilísticas de venda e líquidos dos montantes das contas a pagar e a receber em numerário associadas</t>
  </si>
  <si>
    <t>30a</t>
  </si>
  <si>
    <t>Rácio de alavancagem (incluindo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</si>
  <si>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31a</t>
  </si>
  <si>
    <t>Rácio de alavancagem (excluindo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</si>
  <si>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EU-1</t>
  </si>
  <si>
    <t>Total das exposições patrimoniais (excluindo derivados, SFT e exposições isentas), do qual:</t>
  </si>
  <si>
    <t>EU-2</t>
  </si>
  <si>
    <t>Exposições na carteira de negociação</t>
  </si>
  <si>
    <t>EU-3</t>
  </si>
  <si>
    <t>Exposições na carteira bancária, do qual:</t>
  </si>
  <si>
    <t>EU-4</t>
  </si>
  <si>
    <t>Obrigações cobertas</t>
  </si>
  <si>
    <t>EU-5</t>
  </si>
  <si>
    <t>Exposições tratadas como soberanas</t>
  </si>
  <si>
    <t>EU-6</t>
  </si>
  <si>
    <t>Exposições perante administrações regionais, bancos multilaterais de desenvolvimento, organizações internacionais e entidades do setor público não tratadas como soberanas</t>
  </si>
  <si>
    <t>EU-7</t>
  </si>
  <si>
    <t>Instituições</t>
  </si>
  <si>
    <t>EU-8</t>
  </si>
  <si>
    <t>Garantidas por hipotecas sobre imóveis</t>
  </si>
  <si>
    <t>EU-9</t>
  </si>
  <si>
    <t>Exposições sobre clientes de retalho</t>
  </si>
  <si>
    <t>EU-10</t>
  </si>
  <si>
    <t>Empresas</t>
  </si>
  <si>
    <t>EU-11</t>
  </si>
  <si>
    <t>Exposições em situação de incumprimento</t>
  </si>
  <si>
    <t>EU-12</t>
  </si>
  <si>
    <t>Outras exposições (p. ex.: títulos de capital, titularizações e outros ativos não correspondentes a obrigações de crédito)</t>
  </si>
  <si>
    <t>Modelo EU LIQ1 — Informação quantitativa sobre o rácio de cobertura de liquidez (LCR)</t>
  </si>
  <si>
    <t xml:space="preserve">Modelo EU LIQ2: Rácio de Financiamento Estável Líquido </t>
  </si>
  <si>
    <t>Valor total não ponderado (média)</t>
  </si>
  <si>
    <t>Valor total ponderado (média)</t>
  </si>
  <si>
    <t>EU 1a</t>
  </si>
  <si>
    <t>Trimestre que termina em (DD Mês AAA)</t>
  </si>
  <si>
    <t>EU 1b</t>
  </si>
  <si>
    <t>Número de pontos de dados utilizados para calcular as médias</t>
  </si>
  <si>
    <t>ATIVOS LÍQUIDOS DE ELEVADA QUALIDADE</t>
  </si>
  <si>
    <t>Total dos ativos líquidos de elevada qualidade (HQLA)</t>
  </si>
  <si>
    <t>CAIXA — SAÍDAS</t>
  </si>
  <si>
    <t>Depósitos de retalho e depósitos de pequenas empresas clientes, do qual:</t>
  </si>
  <si>
    <t>Depósitos estáveis</t>
  </si>
  <si>
    <t>Depósitos menos estáveis</t>
  </si>
  <si>
    <t>Financiamento por grosso não garantido</t>
  </si>
  <si>
    <t>Depósitos operacionais (todas as contrapartes) e depósitos em redes de bancos cooperativos</t>
  </si>
  <si>
    <t>Depósitos não operacionais (todas as contrapartes)</t>
  </si>
  <si>
    <t>Dívida não garantida</t>
  </si>
  <si>
    <t>Financiamento por grosso garantido</t>
  </si>
  <si>
    <t>Requisitos adicionais</t>
  </si>
  <si>
    <t>Saídas relacionadas com exposições sobre derivados e outros requisitos de caução</t>
  </si>
  <si>
    <t>Saídas relacionadas com perda de financiamento sobre produtos de dívida</t>
  </si>
  <si>
    <t>Facilidades de crédito e de liquidez</t>
  </si>
  <si>
    <t>Outras obrigações contratuais de financiamento</t>
  </si>
  <si>
    <t>Outras obrigações contingentes de financiamento</t>
  </si>
  <si>
    <t>TOTAL DE SAÍDAS DE CAIXA</t>
  </si>
  <si>
    <t>CAIXA — ENTRADAS</t>
  </si>
  <si>
    <t>Empréstimos garantidos (por exemplo, acordos de revenda)</t>
  </si>
  <si>
    <t>Entradas provenientes de exposições plenamente produtivas</t>
  </si>
  <si>
    <t>Outras entradas de caixa</t>
  </si>
  <si>
    <t>EU-19a</t>
  </si>
  <si>
    <t>(Diferença entre o total das entradas ponderadas e o total das saídas ponderadas decorrentes de operações em países terceiros onde existem restrições à transferência ou que são expressas em moedas não convertíveis)</t>
  </si>
  <si>
    <t>EU-19b</t>
  </si>
  <si>
    <t>(Entradas em excesso provenientes de uma instituição de crédito especializada conexa)</t>
  </si>
  <si>
    <t>TOTAL DE ENTRADAS DE CAIXA</t>
  </si>
  <si>
    <t>Entradas totalmente isentas</t>
  </si>
  <si>
    <t>Entradas sujeitas ao limite máximo de 90 %</t>
  </si>
  <si>
    <t>Entradas Sujeitas ao limite máximo de 75 %</t>
  </si>
  <si>
    <t xml:space="preserve">VALOR AJUSTADO TOTAL </t>
  </si>
  <si>
    <t>EU-21</t>
  </si>
  <si>
    <t>RESERVA DE LIQUIDEZ</t>
  </si>
  <si>
    <t>TOTAL DE SAÍDAS DE CAIXA LÍQUIDAS</t>
  </si>
  <si>
    <t>RÁCIO DE COBERTURA DE LIQUIDEZ</t>
  </si>
  <si>
    <t>de acordo com o artigo 451.º-A, n.º 3, do CRR</t>
  </si>
  <si>
    <t>Valor não ponderado por prazo de vencimento residual</t>
  </si>
  <si>
    <t>Valor ponderado</t>
  </si>
  <si>
    <t>Sem prazo de vencimento</t>
  </si>
  <si>
    <t>&lt; 6 meses</t>
  </si>
  <si>
    <t>de 6 meses até &lt; 1ano</t>
  </si>
  <si>
    <t>≥ 1 ano</t>
  </si>
  <si>
    <t>Elementos de financiamento estável disponível (ASF)</t>
  </si>
  <si>
    <t>Elementos e instrumentos de fundos próprios</t>
  </si>
  <si>
    <t>Fundos próprios</t>
  </si>
  <si>
    <t>Outros instrumentos de fundos próprios</t>
  </si>
  <si>
    <t>Depósitos de retalho</t>
  </si>
  <si>
    <t>Financiamento por grosso:</t>
  </si>
  <si>
    <t>Depósitos operacionais</t>
  </si>
  <si>
    <t>Outro financiamento por grosso</t>
  </si>
  <si>
    <t>Passivos interdependentes</t>
  </si>
  <si>
    <t xml:space="preserve">Outros passivos: </t>
  </si>
  <si>
    <t xml:space="preserve">Passivos de derivados para efeitos do NSFR </t>
  </si>
  <si>
    <t>Todos os outros passivos e instrumentos de fundos próprios não incluídos nas categorias anteriores</t>
  </si>
  <si>
    <t>Total de financiamento estável disponível (ASF)</t>
  </si>
  <si>
    <t>Elementos de financiamento estável requeridos (RSF)</t>
  </si>
  <si>
    <t>EU-15a</t>
  </si>
  <si>
    <t>Ativos onerados por um prazo de vencimento residual igual ou superior a um ano que fazem parte de um conjunto de cobertura</t>
  </si>
  <si>
    <t>Depósitos detidos noutras instituições financeiras para fins operacionais</t>
  </si>
  <si>
    <t>Empréstimos e valores mobiliários produtivos:</t>
  </si>
  <si>
    <t>Com um ponderador de risco igual ou inferior a 35 % segundo o Método Padrão de Basileia II para o risco de crédito</t>
  </si>
  <si>
    <t xml:space="preserve">Empréstimos hipotecários sobre imóveis destinados à habitação, produtivos, dos qualis: </t>
  </si>
  <si>
    <t>Outros empréstimos e valores mobiliários que não se encontram em situação de incumprimento e não são elegíveis como HQLA, incluindo títulos de capital cotados em bolsa e elementos patrimoniais de financiamento ao comércio</t>
  </si>
  <si>
    <t>Ativos interdependentes</t>
  </si>
  <si>
    <t xml:space="preserve">Outros activos: </t>
  </si>
  <si>
    <t>Mercadorias comercializadas fisicamente</t>
  </si>
  <si>
    <t>Ativos entregues como margem inicial para contratos de derivados e contribuições para fundos de proteção de CCP</t>
  </si>
  <si>
    <t xml:space="preserve">Passivos de derivados para efeitos do NSFR antes de dedução da margem de variação entregue </t>
  </si>
  <si>
    <t>Todos os outros ativos não incluídos nas categorias anteriores</t>
  </si>
  <si>
    <t>Elementos extrapatrimoniais</t>
  </si>
  <si>
    <t>Total de RSF</t>
  </si>
  <si>
    <t>Rácio de Financiamento Estável Líquido (%)</t>
  </si>
  <si>
    <t>Modelo EU CR1-A: Prazo de vencimento das exposições</t>
  </si>
  <si>
    <t>Modelo EU CR2: Variações no volume de empréstimos e adiantamentos não produtivos</t>
  </si>
  <si>
    <t>Modelo EU CQ1: Qualidade de crédito das exposições reestruturadas</t>
  </si>
  <si>
    <t xml:space="preserve">Modelo EU CQ7: Cauções obtidas por aquisição da posse e processos de execução </t>
  </si>
  <si>
    <t>Modelo EU CQ8: Cauções obtidas por aquisição da posse e processos de execução - discriminação por antiguidade</t>
  </si>
  <si>
    <t xml:space="preserve">Modelo EU CR1: Exposições produtivas e não produtivas e provisões relacionadas. </t>
  </si>
  <si>
    <t>n</t>
  </si>
  <si>
    <t>o</t>
  </si>
  <si>
    <t>Montante escriturado bruto/montante nominal</t>
  </si>
  <si>
    <t>Imparidade acumulada, variações negativas acumuladas no justo valor resultantes do risco de crédito e provisões</t>
  </si>
  <si>
    <t>Abates parciais acumulados</t>
  </si>
  <si>
    <t>Cauções e garantias financeiras recebidas</t>
  </si>
  <si>
    <t>Exposições produtivas</t>
  </si>
  <si>
    <t>Exposições não produtivas</t>
  </si>
  <si>
    <t>Exposições produtivas - Imparidade acumulada e provisões</t>
  </si>
  <si>
    <t xml:space="preserve">Exposições não produtivas - Imparidade acumulada, variações negativas acumuladas no justo valor resultantes do risco de crédito e provisões </t>
  </si>
  <si>
    <t>Sobre exposições produtivas</t>
  </si>
  <si>
    <t>Sobre exposições não produtivas</t>
  </si>
  <si>
    <t>do qual, fase 1</t>
  </si>
  <si>
    <t>do qual, fase 2</t>
  </si>
  <si>
    <t>do qual, fase 3</t>
  </si>
  <si>
    <t>005</t>
  </si>
  <si>
    <t>Saldos de caixa em bancos centrais e outros depósitos à ordem</t>
  </si>
  <si>
    <t>Empréstimos e adiantamentos</t>
  </si>
  <si>
    <t>Bancos centrais</t>
  </si>
  <si>
    <t>030</t>
  </si>
  <si>
    <t>Administrações públicas</t>
  </si>
  <si>
    <t>040</t>
  </si>
  <si>
    <t>Instituições de crédito</t>
  </si>
  <si>
    <t>050</t>
  </si>
  <si>
    <t>Outras empresas financeiras</t>
  </si>
  <si>
    <t>060</t>
  </si>
  <si>
    <t>Empresas não-financeiras</t>
  </si>
  <si>
    <t>070</t>
  </si>
  <si>
    <t xml:space="preserve">          do qual, PME</t>
  </si>
  <si>
    <t>080</t>
  </si>
  <si>
    <t>Famílias</t>
  </si>
  <si>
    <t>090</t>
  </si>
  <si>
    <t>Valores mobiliários representativos de dívida</t>
  </si>
  <si>
    <t>100</t>
  </si>
  <si>
    <t>110</t>
  </si>
  <si>
    <t>120</t>
  </si>
  <si>
    <t>130</t>
  </si>
  <si>
    <t>140</t>
  </si>
  <si>
    <t>150</t>
  </si>
  <si>
    <t>160</t>
  </si>
  <si>
    <t>170</t>
  </si>
  <si>
    <t>180</t>
  </si>
  <si>
    <t>190</t>
  </si>
  <si>
    <t>200</t>
  </si>
  <si>
    <t>210</t>
  </si>
  <si>
    <t>220</t>
  </si>
  <si>
    <t>Valor líquido de exposição</t>
  </si>
  <si>
    <t>À vista</t>
  </si>
  <si>
    <t>≤ 1 ano</t>
  </si>
  <si>
    <t>&gt; 1 ano ≤ 5 anos</t>
  </si>
  <si>
    <t>&gt; 5 anos</t>
  </si>
  <si>
    <t>Prazo de vencimento não estabelecido</t>
  </si>
  <si>
    <t xml:space="preserve">Montante escriturado bruto               </t>
  </si>
  <si>
    <t>Volume inicial de empréstimos e adiantamentos não produtivos</t>
  </si>
  <si>
    <t>Entradas nas carteiras não produtivas</t>
  </si>
  <si>
    <t>Saídas das carteiras não produtivas</t>
  </si>
  <si>
    <t>Saídas devida a abates</t>
  </si>
  <si>
    <t>Saídas devidas a outros motivos</t>
  </si>
  <si>
    <t>Volume final de empréstimos e adiantamentos não produtivos</t>
  </si>
  <si>
    <t>Modelo EU CR2a: Variações do volume de empréstimos e adiantamentos não produtivos e recuperações acumuladas líquidas relacionadas</t>
  </si>
  <si>
    <t>Recuperações líquidas acumuladas relacionadas</t>
  </si>
  <si>
    <t>Saídas para carteiras produtivas</t>
  </si>
  <si>
    <t>Saídas devidas ao reembolso do empréstimo, parcial ou total</t>
  </si>
  <si>
    <t>Saídas devidas a liquidação de cauções</t>
  </si>
  <si>
    <t>Saídas devidas a aquisição da posse das cauções</t>
  </si>
  <si>
    <t>Saídas devidas a venda de instrumentos</t>
  </si>
  <si>
    <t>Saídas devidas a transferências de risco</t>
  </si>
  <si>
    <t>Saídas devidas a abates</t>
  </si>
  <si>
    <t>Saídas devidas a reclassificação como detido para venda</t>
  </si>
  <si>
    <t>Montante escriturado bruto/Montante nominal das exposições que são objeto de medidas de reestruturação</t>
  </si>
  <si>
    <t>Cauções recebidas e garantias financeiras recebidas sobre exposições restruturadas</t>
  </si>
  <si>
    <t>Restruturadas produtivas</t>
  </si>
  <si>
    <t>Reestruturadas não produtivas</t>
  </si>
  <si>
    <t>Sobre exposições restruturadas produtivas</t>
  </si>
  <si>
    <t>Sobre exposições restruturadas não produtivas</t>
  </si>
  <si>
    <t>Do qual, cauções e garantias financeiras recebidas sobre exposições não produtivas que são objeto de medidas de reestruturação</t>
  </si>
  <si>
    <t>Do qual, em situação de incumprimento</t>
  </si>
  <si>
    <t>Do qual, em situação de imparidade</t>
  </si>
  <si>
    <t>Compromissos de empréstimo concedidos</t>
  </si>
  <si>
    <t>Imparidade acumulada</t>
  </si>
  <si>
    <t>Variações negativas acumuladas no justo valor resultantes do risco de crédito sobre exposições não produtivas</t>
  </si>
  <si>
    <t>Do qual, não produtivos</t>
  </si>
  <si>
    <t>Exposições patrimoniais</t>
  </si>
  <si>
    <t>Modelo EU CQ5: Qualidade de crédito dos empréstimos e adiantamentos a empresas não financeiras, por setor</t>
  </si>
  <si>
    <t>Montante escriturado bruto</t>
  </si>
  <si>
    <t>Do qual, empréstimos e adiantamentos sujeitos a imparidade</t>
  </si>
  <si>
    <t>Agricultura, silvicultura e pesca</t>
  </si>
  <si>
    <t>Indústrias extrativas</t>
  </si>
  <si>
    <t>Indústria transformadora</t>
  </si>
  <si>
    <t>Produção e distribuição de eletricidade, gás, vapor e ar frio</t>
  </si>
  <si>
    <t>Abastecimento de água</t>
  </si>
  <si>
    <t>Construção</t>
  </si>
  <si>
    <t>Comércio por grosso e a retalho</t>
  </si>
  <si>
    <t>Transporte e armazenamento</t>
  </si>
  <si>
    <t>Atividades de alojamento e restauração</t>
  </si>
  <si>
    <t>Informação e comunicação</t>
  </si>
  <si>
    <t>Atividades financeiras e de seguros</t>
  </si>
  <si>
    <t>Atividades imobiliárias</t>
  </si>
  <si>
    <t>Atividades de consultoria, científicas, técnicas e similares</t>
  </si>
  <si>
    <t>Atividades administrativas e dos serviços de apoio</t>
  </si>
  <si>
    <t>Administração pública e defesa, segurança social obrigatória</t>
  </si>
  <si>
    <t>Educação</t>
  </si>
  <si>
    <t>Serviços de saúde e atividades de ação social</t>
  </si>
  <si>
    <t>Atividades artísticas, de espetáculos e recreativas</t>
  </si>
  <si>
    <t>Outros serviços</t>
  </si>
  <si>
    <t xml:space="preserve">Cauções obtidas por aquisição da posse </t>
  </si>
  <si>
    <t>Valor no reconhecimento inicial</t>
  </si>
  <si>
    <t>Variações negativas acumuladas</t>
  </si>
  <si>
    <t>Ativos fixos tangíveis (PP&amp;E)</t>
  </si>
  <si>
    <t>Outros ativos (não PP&amp;E)</t>
  </si>
  <si>
    <t>Bens imóveis de habitação</t>
  </si>
  <si>
    <t>Bens imóveis comerciais</t>
  </si>
  <si>
    <t>Bens móveis (automóveis, embarcações, etc.)</t>
  </si>
  <si>
    <t>Instrumentos de capital próprio e de dívida</t>
  </si>
  <si>
    <t>Outros tipos de cauções</t>
  </si>
  <si>
    <t>Redução do saldo da dívida</t>
  </si>
  <si>
    <t>Total de cauções obtidas por aquisição da posse</t>
  </si>
  <si>
    <t>Restruturado ≤ 2 anos</t>
  </si>
  <si>
    <t>Restruturado &gt; 2 anos ≤ 5 anos</t>
  </si>
  <si>
    <t>Restruturado &gt; 5 anos</t>
  </si>
  <si>
    <t>Do qual, ativos não correntes detidos para venda</t>
  </si>
  <si>
    <t>Cauções obtidas por aquisição da posse classificadas como PP&amp;E</t>
  </si>
  <si>
    <t>Cauções obtidas por aquisição da posse com exceção das classificadas como PP&amp;E</t>
  </si>
  <si>
    <t>Modelo EU CR3 – Síntese das técnicas de CRM  Divulgação da utilização de técnicas de redução do risco de crédito</t>
  </si>
  <si>
    <t xml:space="preserve">Montante escriturado não garantido </t>
  </si>
  <si>
    <t>Montante escriturado garantido</t>
  </si>
  <si>
    <t xml:space="preserve">Valores mobiliários representativos de dívida </t>
  </si>
  <si>
    <t xml:space="preserve">     Do qual exposições não produtivas</t>
  </si>
  <si>
    <t xml:space="preserve">            Do qual em situação de incumprimento </t>
  </si>
  <si>
    <t>Modelo EU CR4 – Método padrão – Exposição ao risco de crédito e efeitos de redução do risco de crédito (CRM)</t>
  </si>
  <si>
    <t>Modelo EU CR5 – Método padrão</t>
  </si>
  <si>
    <t xml:space="preserve"> Classes de exposição</t>
  </si>
  <si>
    <t>Exposições antes de fatores de conversão de crédito (CCF) e antes de CRM</t>
  </si>
  <si>
    <t>Exposições após CCF e após CRM</t>
  </si>
  <si>
    <t>Ativos ponderados pelo risco (RWA) e densidade dos RWA</t>
  </si>
  <si>
    <t>RWA</t>
  </si>
  <si>
    <t xml:space="preserve">Densidade dos RWA (%) </t>
  </si>
  <si>
    <t>Administrações centrais ou bancos centrais</t>
  </si>
  <si>
    <t>Administrações regionais ou autoridades locais</t>
  </si>
  <si>
    <t>Entidades do setor público</t>
  </si>
  <si>
    <t>Bancos multilaterais de desenvolvimento</t>
  </si>
  <si>
    <t>Organizações internacionais</t>
  </si>
  <si>
    <t>Retalho</t>
  </si>
  <si>
    <t>Garantido por hipotecas sobre bens imóveis</t>
  </si>
  <si>
    <t>Exposições associadas a riscos particularmente elevados</t>
  </si>
  <si>
    <t>Instituições e empresas com uma avaliação de crédito de curto prazo</t>
  </si>
  <si>
    <t>Organismos de investimento coletivo</t>
  </si>
  <si>
    <t>Outros elementos</t>
  </si>
  <si>
    <t>TOTAL</t>
  </si>
  <si>
    <t>Ponderador de risco</t>
  </si>
  <si>
    <t>Outros</t>
  </si>
  <si>
    <t>p</t>
  </si>
  <si>
    <t>q</t>
  </si>
  <si>
    <t>Exposições de retalho</t>
  </si>
  <si>
    <t>Exposições garantidas por hipotecas sobre imóveis</t>
  </si>
  <si>
    <t>Exposições sobre instituições e empresas com uma avaliação de crédito de curto prazo</t>
  </si>
  <si>
    <t>Unidades de participação ou ações em organismos de investimento coletivo</t>
  </si>
  <si>
    <t>Exposições sobre títulos de capital</t>
  </si>
  <si>
    <t>Modelo EU CR7 – Método IRB – Efeito sobre os RWEA dos derivados de crédito utilizados como técnicas de CRM</t>
  </si>
  <si>
    <t>Modelo EU CR7-A — Método IRB — Divulgação da extensão da utilização de técnicas de CRM</t>
  </si>
  <si>
    <t xml:space="preserve">Modelo EU CR8 – Declarações de fluxos de RWEA relativos a exposições ao risco de crédito de acordo com o método IRB </t>
  </si>
  <si>
    <t>A-IRB</t>
  </si>
  <si>
    <t>Montante das perdas esperadas</t>
  </si>
  <si>
    <t xml:space="preserve">Administrações centrais ou bancos centrais </t>
  </si>
  <si>
    <t>3.1</t>
  </si>
  <si>
    <t>3.2</t>
  </si>
  <si>
    <t>4.1</t>
  </si>
  <si>
    <t>4.2</t>
  </si>
  <si>
    <t>4.3</t>
  </si>
  <si>
    <t>do qual, Retalho – Renováveis elegíveis</t>
  </si>
  <si>
    <t>4.4</t>
  </si>
  <si>
    <t>do qual, Retalho – Outros, PME</t>
  </si>
  <si>
    <t>4.5</t>
  </si>
  <si>
    <t>Montante de exposição ponderado pelo risco antes da aplicação de derivados de crédito</t>
  </si>
  <si>
    <t>Montante de exposição ponderado pelo risco efetivo</t>
  </si>
  <si>
    <t>Exposições de acordo com o F-IRB</t>
  </si>
  <si>
    <t>Administrações centrais e bancos centrais</t>
  </si>
  <si>
    <t xml:space="preserve">Empresas </t>
  </si>
  <si>
    <t>do qual, Empresas - PME</t>
  </si>
  <si>
    <t>do qual, Empresas - Financiamento especializado</t>
  </si>
  <si>
    <t>Exposições de acordo com o A-IRB</t>
  </si>
  <si>
    <t xml:space="preserve">do qual, Retalho - PME - Garantido por cauções de bens imóveis </t>
  </si>
  <si>
    <t>do qual, Retalho - não PME - Garantido por cauções de bens imóveis</t>
  </si>
  <si>
    <t>do qual, Retalho - PME - Outros</t>
  </si>
  <si>
    <t>do qual, Retalho - não PME - Outros</t>
  </si>
  <si>
    <t>TOTAL (incluindo exposições F-IRB e exposições A-IRB)</t>
  </si>
  <si>
    <t xml:space="preserve">Total de exposições
</t>
  </si>
  <si>
    <t>Técnicas de redução do risco de crédito</t>
  </si>
  <si>
    <t>Métodos de redução do risco de crédito no cálculo dos RWEA</t>
  </si>
  <si>
    <t>Proteção real de crédito (FCP)</t>
  </si>
  <si>
    <t>3.3</t>
  </si>
  <si>
    <t>do qual, Empresas - Outros</t>
  </si>
  <si>
    <t>do qual, Retalho – Outros, não PME</t>
  </si>
  <si>
    <t>Montante de exposição ponderado pelo risco</t>
  </si>
  <si>
    <t>Montante de exposição ponderado pelo risco no final do período de relato anterior</t>
  </si>
  <si>
    <t>Volume dos ativos (+/-)</t>
  </si>
  <si>
    <t>Qualidade dos ativos (+/-)</t>
  </si>
  <si>
    <t>Atualizações de modelos (+/-)</t>
  </si>
  <si>
    <t>Metodologia e política (+/-)</t>
  </si>
  <si>
    <t>Aquisições e alienações (+/-)</t>
  </si>
  <si>
    <t>Movimentos cambiais (+/-)</t>
  </si>
  <si>
    <t>Outros (+/-)</t>
  </si>
  <si>
    <t>Montante de exposição ponderado pelo risco no final do período de relato</t>
  </si>
  <si>
    <t>Modelo EU CR10 — Financiamento especializado e exposições sobre títulos de capital de acordo com o método da ponderação do risco simples</t>
  </si>
  <si>
    <t>Modelo EU CR10.1</t>
  </si>
  <si>
    <t>Financiamento especializado: Financiamento de projetos (método de afetação)</t>
  </si>
  <si>
    <t>Categorias regulamentares</t>
  </si>
  <si>
    <t>Prazo de vencimento residual</t>
  </si>
  <si>
    <t>Exposição patrimonial</t>
  </si>
  <si>
    <t>Exposição extrapatrimonial</t>
  </si>
  <si>
    <t>Categoria 1</t>
  </si>
  <si>
    <t>Inferior a 2,5 anos</t>
  </si>
  <si>
    <t>Igual ou superior a 2,5 anos</t>
  </si>
  <si>
    <t>Categoria 2</t>
  </si>
  <si>
    <t>Categoria 3</t>
  </si>
  <si>
    <t>Categoria 4</t>
  </si>
  <si>
    <t>Categoria 5</t>
  </si>
  <si>
    <t>Modelo EU CCR1 – Análise da exposição ao CCR por método</t>
  </si>
  <si>
    <t>Modelo EU CCR2 — Operações sujeitas a requisitos de fundos próprios para o risco de CVA</t>
  </si>
  <si>
    <t>Modelo EU CCR3 – Método padrão – exposições ao CCR por ponderadores de risco e classes de exposição regulamentares</t>
  </si>
  <si>
    <t>Modelo EU CCR8 – Exposições sobre CCP</t>
  </si>
  <si>
    <t>Custo de substituição (RC)</t>
  </si>
  <si>
    <t>Exposição futura potencial (PFE)</t>
  </si>
  <si>
    <t>EEPE</t>
  </si>
  <si>
    <t>Valor de exposição antes de CRM</t>
  </si>
  <si>
    <t>Valor de exposição após CRM</t>
  </si>
  <si>
    <t>RWEA</t>
  </si>
  <si>
    <t>EU - Método do risco inicial (para derivados)</t>
  </si>
  <si>
    <t>EU - SA-CCR Simplificado (para derivados)</t>
  </si>
  <si>
    <t>SA-CCR (para derivados)</t>
  </si>
  <si>
    <t>IMM (para derivados e SFT)</t>
  </si>
  <si>
    <t>Do qual conjuntos de compensação de operações de financiamento através de valores mobiliários</t>
  </si>
  <si>
    <t>2b</t>
  </si>
  <si>
    <t>Do qual derivados e conjuntos de compensação de derivados e operações de liquidação longa</t>
  </si>
  <si>
    <t>2c</t>
  </si>
  <si>
    <t>Do qual decorrente de conjuntos de compensação contratual entre produtos</t>
  </si>
  <si>
    <t>Método simples baseado em cauções financeiras (para SFT)</t>
  </si>
  <si>
    <t>Método integral baseado em cauções financeiras (para SFT)</t>
  </si>
  <si>
    <t>VaR (Valor em risco) para SFT</t>
  </si>
  <si>
    <t>Total de operações sujeitas ao método avançado</t>
  </si>
  <si>
    <t xml:space="preserve">   i) Componente VaR (incluindo o multiplicador de três)</t>
  </si>
  <si>
    <t xml:space="preserve">   ii) Componente VaR sob tensão (incluindo o multiplicador de três):</t>
  </si>
  <si>
    <t>Operações sujeitas ao método padrão</t>
  </si>
  <si>
    <t xml:space="preserve">Total de operações sujeitas a requisitos de fundos próprios para o risco de CVA </t>
  </si>
  <si>
    <t>Classes de exposição</t>
  </si>
  <si>
    <t xml:space="preserve">Administrações regionais ou autoridades locais </t>
  </si>
  <si>
    <t>Cauções utilizadas em operações de derivados</t>
  </si>
  <si>
    <t>Cauções utilizadas em SFT</t>
  </si>
  <si>
    <t>Tipo de caução</t>
  </si>
  <si>
    <t>Justo valor das cauções recebidas</t>
  </si>
  <si>
    <t>Justo valor das cauções dadas</t>
  </si>
  <si>
    <t>Segregadas</t>
  </si>
  <si>
    <t>Não segregadas</t>
  </si>
  <si>
    <t>Numerário – moeda nacional</t>
  </si>
  <si>
    <t>Numerário – outras moedas</t>
  </si>
  <si>
    <t>Dívida soberana nacional</t>
  </si>
  <si>
    <t>Outra dívida soberana</t>
  </si>
  <si>
    <t>Dívida de agência estatal</t>
  </si>
  <si>
    <t>Obrigações de empresas</t>
  </si>
  <si>
    <t>Outras cauções</t>
  </si>
  <si>
    <t xml:space="preserve">Valor de exposição </t>
  </si>
  <si>
    <t>Exposições sobre QCCP elegíveis (total)</t>
  </si>
  <si>
    <t>Exposições para transações em QCCP (excluindo margem inicial e contribuições para o fundo de proteção) do qual</t>
  </si>
  <si>
    <t xml:space="preserve">   i) Derivados OTC</t>
  </si>
  <si>
    <t xml:space="preserve">   ii) Derivados transacionados em bolsa</t>
  </si>
  <si>
    <t xml:space="preserve">   iii) SFT</t>
  </si>
  <si>
    <t xml:space="preserve">   iv) Conjuntos de compensação em que a compensação contratual entre produtos foi aprovada</t>
  </si>
  <si>
    <t>Margem inicial segregada</t>
  </si>
  <si>
    <t>Margem inicial não segregada</t>
  </si>
  <si>
    <t>Contribuições pré-financiadas para o fundo de proteção</t>
  </si>
  <si>
    <t>Contribuições não financiadas para o fundo de proteção</t>
  </si>
  <si>
    <t>Exposições a CCP não elegíveis (total)</t>
  </si>
  <si>
    <t>Exposições para transações em CCP não elegíveis (excluindo margem inicial e contribuições para o fundo de proteção); do qual</t>
  </si>
  <si>
    <t>Modelo EU-SEC1 — Exposições de titularização extra carteira de negociação</t>
  </si>
  <si>
    <t>Modelo EU-SEC3 — Exposições de titularização extra carteira de negociação e requisitos de fundos próprios regulamentares associados — a instituição atua na qualidade de cedente ou patrocinador</t>
  </si>
  <si>
    <t>Modelo EU-SEC4 — Exposições de titularização extra carteira de negociação e requisitos de fundos próprios regulamentares associados — a instituição atua na qualidade de investidor</t>
  </si>
  <si>
    <t>A instituição atua na qualidade de cedente</t>
  </si>
  <si>
    <t>A instituição atua na qualidade de patrocinador</t>
  </si>
  <si>
    <t>A instituição atua na qualidade de investidor</t>
  </si>
  <si>
    <t>Tradicional</t>
  </si>
  <si>
    <t>Sintética</t>
  </si>
  <si>
    <t>Subtotal</t>
  </si>
  <si>
    <t>STS</t>
  </si>
  <si>
    <t>Não STS</t>
  </si>
  <si>
    <t>do qual, SRT</t>
  </si>
  <si>
    <t>Total das exposições</t>
  </si>
  <si>
    <t>Retalho (total)</t>
  </si>
  <si>
    <t xml:space="preserve">   empréstimos hipotecários sobre imóveis de habitação</t>
  </si>
  <si>
    <t xml:space="preserve">   cartões de crédito</t>
  </si>
  <si>
    <t xml:space="preserve">   outras exposições de retalho </t>
  </si>
  <si>
    <t xml:space="preserve">   retitularização</t>
  </si>
  <si>
    <t>Por grosso (total)</t>
  </si>
  <si>
    <t xml:space="preserve">   empréstimos a empresas</t>
  </si>
  <si>
    <t xml:space="preserve">   empréstimos hipotecários sobre imóveis comerciais </t>
  </si>
  <si>
    <t xml:space="preserve">   locações e contas a receber</t>
  </si>
  <si>
    <t xml:space="preserve">   por grosso, outros</t>
  </si>
  <si>
    <t>Valores de exposição (por escalões de ponderação de risco (RW)/deduções)</t>
  </si>
  <si>
    <t>Valores de exposição (por abordagem regulamentar)</t>
  </si>
  <si>
    <t>Montante de exposição ponderado pelo risco (RWEA)
 (por abordagem regulamentar)</t>
  </si>
  <si>
    <t>Requisito de fundos próprios após aplicação do limite máximo</t>
  </si>
  <si>
    <t>RW ≤ 20 %</t>
  </si>
  <si>
    <t xml:space="preserve"> RW &gt; 20 % e até 50 %</t>
  </si>
  <si>
    <t xml:space="preserve"> RW &gt; 50 % e até 100 %</t>
  </si>
  <si>
    <t xml:space="preserve"> RW &gt; 100 % e até 1250 %</t>
  </si>
  <si>
    <t>RW 1250 %/deduções</t>
  </si>
  <si>
    <t>SEC-IRBA</t>
  </si>
  <si>
    <t>SEC-ERBA
(incluindo IAA)</t>
  </si>
  <si>
    <t>SEC-SA</t>
  </si>
  <si>
    <t>RW 1250 %/ deduções</t>
  </si>
  <si>
    <t>RW 1250 %
deduções</t>
  </si>
  <si>
    <t xml:space="preserve">Operações tradicionais </t>
  </si>
  <si>
    <t xml:space="preserve">   Titularização</t>
  </si>
  <si>
    <t xml:space="preserve">       Retalho</t>
  </si>
  <si>
    <t xml:space="preserve">       do qual, STS</t>
  </si>
  <si>
    <t xml:space="preserve">       Por grosso</t>
  </si>
  <si>
    <t xml:space="preserve">   Retitularização</t>
  </si>
  <si>
    <t xml:space="preserve">Operações sintéticas </t>
  </si>
  <si>
    <t xml:space="preserve">       Subjacente de retalho</t>
  </si>
  <si>
    <t>Montante de exposição ponderado pelo risco (RWEA) 
(por abordagem regulamentar)</t>
  </si>
  <si>
    <t>RW  1250 %/deduções</t>
  </si>
  <si>
    <t xml:space="preserve">Titularização tradicional </t>
  </si>
  <si>
    <t xml:space="preserve">Titularização sintética </t>
  </si>
  <si>
    <t>Rácios de Fundos próprios (em percentagem do montante da exposição ponderada pelo risco)</t>
  </si>
  <si>
    <t>(Ajustamento para isenção temporária das exposições sobre bancos centrais (se aplicável))</t>
  </si>
  <si>
    <t>Ajustamento para instrumentos financeiros derivados</t>
  </si>
  <si>
    <t>(Componente CCP isenta das exposições em que uma instituição procede em nome de um cliente à compensação através de uma CCP) (método do risco inicial)</t>
  </si>
  <si>
    <t>(Provisões gerais deduzidas na determinação dos fundos próprios de nível 1 e provisões específicas associadas às exposições extrapatrimoniais)</t>
  </si>
  <si>
    <t>Rácio de alavancagem (excluindo o impacto de qualquer isenção temporária aplicável às reservas junto de bancos centrais) (%)</t>
  </si>
  <si>
    <t>EU-27b</t>
  </si>
  <si>
    <t>Medida de exposição total (incluindo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</si>
  <si>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Medida de exposição total (excluindo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</si>
  <si>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Operações de financiamento através de valores mobiliários com clientes financeiros caucionadas por HQLA de nível 1, produtivas, sujeitas a uma margem de avaliação (haircut) de 0 %</t>
  </si>
  <si>
    <t>Operações de financiamento através de valores mobiliários com clientes financeiros caucionadas por outros ativos, produtivas, e empréstimos e adiantamentos a instituições financeiras, produtivos</t>
  </si>
  <si>
    <t>Empréstimos a clientes empresariais não financeiros, produtivos, empréstimos a clientes de retalho e pequenas empresas, produtivos, e empréstimos a entidades soberanas e entidades do setor público, produtivos, do qual:</t>
  </si>
  <si>
    <t xml:space="preserve"> Proteção pessoal de crédito (UFCP)</t>
  </si>
  <si>
    <t>do qual, Retalho – Bens imóveis, PME</t>
  </si>
  <si>
    <t>do qual, Retalho – Bens imóveis, não PME</t>
  </si>
  <si>
    <t>Rácios de capital e resumo dos seus principais componentes</t>
  </si>
  <si>
    <t xml:space="preserve">    Fully implemented</t>
  </si>
  <si>
    <t xml:space="preserve">  Phased-in</t>
  </si>
  <si>
    <t>FUNDOS PRÓPRIOS</t>
  </si>
  <si>
    <t>Fundos próprios de nível 1 (tier 1)</t>
  </si>
  <si>
    <t>dos quais: Fundos próprios principais de nível 1 (CET1)</t>
  </si>
  <si>
    <t>Fundos próprios de nível 2 (tier 2)</t>
  </si>
  <si>
    <t>Fundos próprios totais</t>
  </si>
  <si>
    <t>Risco de crédito e risco de crédito de contraparte</t>
  </si>
  <si>
    <t>Risco de mercado</t>
  </si>
  <si>
    <t>Credit Valuation Adjustments (CVA)</t>
  </si>
  <si>
    <t>RÁCIOS DE CAPITAL</t>
  </si>
  <si>
    <t>Rácio common equity tier 1</t>
  </si>
  <si>
    <t>Rácio tier 1</t>
  </si>
  <si>
    <t>Rácio total</t>
  </si>
  <si>
    <t>Reconciliação entre o capital contabilístico e regulamentar</t>
  </si>
  <si>
    <t>Capital</t>
  </si>
  <si>
    <t>Títulos próprios</t>
  </si>
  <si>
    <t>Prémio de emissão</t>
  </si>
  <si>
    <t>Ações Preferenciais</t>
  </si>
  <si>
    <t>Outros instrumentos de capital</t>
  </si>
  <si>
    <t>Reservas e resultados acumulados</t>
  </si>
  <si>
    <t>Lucro líquido do exercício atribuível aos acionistas do Banco</t>
  </si>
  <si>
    <t>TOTAL DE CAPITAIS PRÓPRIOS ATRIBUÍVEIS AOS ACIONISTAS</t>
  </si>
  <si>
    <t>Interesses que não controlam (minoritários)</t>
  </si>
  <si>
    <t>TOTAL DE CAPITAIS PRÓPRIOS</t>
  </si>
  <si>
    <t>Títulos próprios de instrumentos não elegíveis para FPP1</t>
  </si>
  <si>
    <t>Ações Preferenciais não elegíveis para FPP1</t>
  </si>
  <si>
    <t>Outros instrumentos de capital não elegíveis para FPP1</t>
  </si>
  <si>
    <t>Lucro líquido do exercício atribuível aos acionistas do Banco não elegível para FPP1</t>
  </si>
  <si>
    <t xml:space="preserve">Interesses que não controlam (minoritários) não elegíveis para FPP1 </t>
  </si>
  <si>
    <t>Outros ajustamentos regulamentares</t>
  </si>
  <si>
    <t>Dos quais: Ativos intangíveis</t>
  </si>
  <si>
    <t>Dos quais: Goodwill</t>
  </si>
  <si>
    <t>Dos quais: Ativos por impostos diferidos</t>
  </si>
  <si>
    <t>Dos quais: Outros</t>
  </si>
  <si>
    <t>FUNDOS PRÓPRIOS PRINCIPAIS DE NÍVEL 1 (FPP1)</t>
  </si>
  <si>
    <t>Passivos subordinados</t>
  </si>
  <si>
    <t>Ajustamentos transferidos de FPP1</t>
  </si>
  <si>
    <t>Ajustamentos transferidos de FP2</t>
  </si>
  <si>
    <t>Outros Ajustamentos</t>
  </si>
  <si>
    <t>Dos quais: Insuficiência de provisões para perdas esperadas</t>
  </si>
  <si>
    <t>Dos quais: Montantes residuais de instrumentos de FPP1 de entidades do setor financeiro nas quais a instituição tem um investimento significativo</t>
  </si>
  <si>
    <t>FUNDOS PRÓPRIOS DE NÍVEL 1 (FP1)</t>
  </si>
  <si>
    <t>Interesses que não controlam elegíveis em FP2</t>
  </si>
  <si>
    <t>Ações Preferenciais elegíveis em FP2</t>
  </si>
  <si>
    <t>Ajustamentos com impacto em FP2, incluindo filtros nacionais</t>
  </si>
  <si>
    <t>Ajustamentos que são transferidos para FP1 por insuficiência de instrumentos FP2</t>
  </si>
  <si>
    <t>FUNDOS PRÓPRIOS DE NÍVEL 2 (FP2)</t>
  </si>
  <si>
    <t>FUNDOS PRÓPRIOS TOTAIS</t>
  </si>
  <si>
    <t>Milhares de euros</t>
  </si>
  <si>
    <t>AO</t>
  </si>
  <si>
    <t>BR</t>
  </si>
  <si>
    <t>CH</t>
  </si>
  <si>
    <t>DE</t>
  </si>
  <si>
    <t>ES</t>
  </si>
  <si>
    <t>FR</t>
  </si>
  <si>
    <t>GB</t>
  </si>
  <si>
    <t>HK</t>
  </si>
  <si>
    <t>KW</t>
  </si>
  <si>
    <t>LU</t>
  </si>
  <si>
    <t>MZ</t>
  </si>
  <si>
    <t>NL</t>
  </si>
  <si>
    <t>PL</t>
  </si>
  <si>
    <t>PT</t>
  </si>
  <si>
    <t>UA</t>
  </si>
  <si>
    <t>US</t>
  </si>
  <si>
    <t xml:space="preserve">RWEA sem efeitos de substituição
(apenas efeitos de redução)
</t>
  </si>
  <si>
    <t xml:space="preserve">RWEA com efeitos de substituição
(efeitos de redução e de substituição)
</t>
  </si>
  <si>
    <t xml:space="preserve"> 
Parte das exposições cobertas por cauções financeiras (% )</t>
  </si>
  <si>
    <t>Parte das exposições cobertas por outras cauções elegíveis (%)</t>
  </si>
  <si>
    <t>Parte das exposições cobertas por outras proteções reais de crédito (%)</t>
  </si>
  <si>
    <t xml:space="preserve">
Parte das exposições cobertas por garantias (% )</t>
  </si>
  <si>
    <t>Parte das exposições cobertas por derivados de crédito (% )</t>
  </si>
  <si>
    <t>Parte das exposições cobertas por cauções de bens imóveis (% )</t>
  </si>
  <si>
    <t>Parte das exposições cobertas por créditos a receber (% )</t>
  </si>
  <si>
    <t>Parte das exposições cobertas por outras cauções de bens físicos (%)</t>
  </si>
  <si>
    <t>Parte das exposições cobertas por depósitos em numerário (%)</t>
  </si>
  <si>
    <t>Parte das exposições cobertas por apólices de seguro de vida (%)</t>
  </si>
  <si>
    <t>Parte das exposições cobertas por instrumentos detidos por um terceiro (%)</t>
  </si>
  <si>
    <t>Transitional</t>
  </si>
  <si>
    <t>Ativos de derivados para efeitos do NSFR </t>
  </si>
  <si>
    <t>Interesses que não controlam</t>
  </si>
  <si>
    <t>Informação quantitativa</t>
  </si>
  <si>
    <t>EU 14f</t>
  </si>
  <si>
    <t>Requisitos de SREP (%)</t>
  </si>
  <si>
    <t>Requisitos totais (%)</t>
  </si>
  <si>
    <t>Requisitos de reserva para rácio de alavancagem</t>
  </si>
  <si>
    <t>Requisitos adicionais de AT1 para rácio de alavancagem (%)</t>
  </si>
  <si>
    <t xml:space="preserve">Requisitos adicionais de fundos próprios (CET1 rácio de alavancagem)(%) </t>
  </si>
  <si>
    <t>Requisitos adicionais de AT2 para rácio de alavancagem (%)</t>
  </si>
  <si>
    <t>Ativos por impostos diferidos decorrentes de diferenças temporárias (montante acima do limiar de 10 %, líquido do passivo por impostos correspondente, se estiverem preenchidas as condições previstas no artigo 38.º, n.º 3, do CRR) (valor negativo)</t>
  </si>
  <si>
    <t>Deduções dos AT1 elegíveis que excedem os AT1 da instituição (valor negativo)</t>
  </si>
  <si>
    <t>Deduções dos T2 elegíveis que excedem os T2 da instituição (valor negativo)</t>
  </si>
  <si>
    <t>EU-56a </t>
  </si>
  <si>
    <t xml:space="preserve">Detenções diretas e indiretas de fundos próprios e passivos elegíveis de entidades do setor financeiro nas quais a instituição não tem um investimento significativo (montante abaixo do limiar de 10 % e líquido de posições curtas elegíveis)   </t>
  </si>
  <si>
    <t>Ativos por impostos diferidos decorrentes de diferenças temporárias (montante abaixo do limiar de 17,65 %, líquido do passivo por impostos correspondente, se estiverem preenchidas as condições previstas no artigo 38.º, n.º 3, do CRR)</t>
  </si>
  <si>
    <t>Rácio de fundos próprios principais de nível 1 (%)</t>
  </si>
  <si>
    <t xml:space="preserve">Requisitos de fundos próprios adicionais para fazer face a outros riscos que não o risco de alavancagem excessiva (%) </t>
  </si>
  <si>
    <t>Requisitos de fundos próprios adicionais para fazer face ao risco de alavancagem excessiva (em percentagem da medida de exposição total)</t>
  </si>
  <si>
    <t>Alpha utilizado para calcular o valor de exposição regulamentar</t>
  </si>
  <si>
    <t xml:space="preserve">Valor total de exposição </t>
  </si>
  <si>
    <t xml:space="preserve">Do qual garantido por caução </t>
  </si>
  <si>
    <t>Do qual garantido por garantias financeiras</t>
  </si>
  <si>
    <t>Do qual garantido por derivados de crédito</t>
  </si>
  <si>
    <t>(Componente CCP isenta das exposições em que uma instituição procede em nome de um cliente à compensação através de uma CCP) (método-padrão simplificado)</t>
  </si>
  <si>
    <t>(Exposições sobre empréstimos de fomento sub-rogados por bancos (ou unidades) de desenvolvimento não públicos excluídas)</t>
  </si>
  <si>
    <t>Média dos valores diários dos ativos de SFT em termos brutos, após ajustamento para operações contabilísticas de venda e líquidos dos montantes das contas a pagar e a receber em numerário associadas</t>
  </si>
  <si>
    <t>-</t>
  </si>
  <si>
    <t>Modelo EU CR10.5</t>
  </si>
  <si>
    <t>Exposições em títulos de capital abrangidas pelo método de ponderação do risco simples</t>
  </si>
  <si>
    <t>Exposições sobre títulos de capital cotados em Bolsa</t>
  </si>
  <si>
    <t xml:space="preserve">Exposições sobre outros títulos de capital </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</si>
  <si>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</si>
  <si>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</si>
  <si>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</si>
  <si>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</si>
  <si>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Supervisory shock scenarios</t>
  </si>
  <si>
    <t>Modelo EU IRRBB1 -Riscos de taxa de juro das atividades não incluídas na carteira de negociação</t>
  </si>
  <si>
    <t>Movimento paralelo ascendente</t>
  </si>
  <si>
    <t>Movimento paralelo descendente</t>
  </si>
  <si>
    <t>Aumento da inclinação da curva</t>
  </si>
  <si>
    <t>Diminuição da inclinação da curva</t>
  </si>
  <si>
    <t>Taxas a curto prazo em alta</t>
  </si>
  <si>
    <t>Taxas a curto prazo em baixa</t>
  </si>
  <si>
    <t>Alterações do valor económico do capital próprio</t>
  </si>
  <si>
    <t>Alterações dos resultados líquidos de juros</t>
  </si>
  <si>
    <t>Quadro</t>
  </si>
  <si>
    <t>Nome</t>
  </si>
  <si>
    <t>EU CC1:Composição dos fundos próprios regulamentares</t>
  </si>
  <si>
    <t>EU CC2:Reconciliação dos fundos próprios regulamentares com o balanço nas demonstrações financeiras auditadas</t>
  </si>
  <si>
    <t>EU OV1:Síntese dos montantes totais das exposições ao risco</t>
  </si>
  <si>
    <t>EU CCyB1:Distribuição geográfica das exposições de crédito relevantes para o cálculo da reserva contracíclica de fundos próprios</t>
  </si>
  <si>
    <t>EU CCyB2:Montante da reserva contracíclica de fundos próprios específica da instituição</t>
  </si>
  <si>
    <t>EU CCR1:Análise da exposição ao CCR por método</t>
  </si>
  <si>
    <t>EU CCR2:Operações sujeitas a requisitos de fundos próprios para o risco de CVA</t>
  </si>
  <si>
    <t>EU CCR3:Método padrão – exposições ao CCR por ponderadores de risco e classes de exposição regulamentares</t>
  </si>
  <si>
    <t>EU CCR5:Composição das cauções para as exposições ao CCR</t>
  </si>
  <si>
    <t>EU CCR8:Exposições sobre CCP</t>
  </si>
  <si>
    <t>EU CR1:Exposições produtivas e não produtivas e provisões relacionadas</t>
  </si>
  <si>
    <t>EU CR2:Variações no volume de empréstimos e adiantamentos não produtivos</t>
  </si>
  <si>
    <t>EU CR2A:Variações do volume de empréstimos e adiantamentos não produtivos e recuperações acumuladas líquidas relacionadas</t>
  </si>
  <si>
    <t>EU CR3:Síntese das técnicas de CRM  Divulgação da utilização de técnicas de redução do risco de crédito</t>
  </si>
  <si>
    <t>EU CR4:Método padrão – Exposição ao risco de crédito e efeitos de redução do risco de crédito (CRM)</t>
  </si>
  <si>
    <t>EU CR5:Método padrão</t>
  </si>
  <si>
    <t>EU CR7:Método IRB – Efeito sobre os RWEA dos derivados de crédito utilizados como técnicas de CRM</t>
  </si>
  <si>
    <t>EU CR7-A:Método IRB — Divulgação da extensão da utilização de técnicas de CRM</t>
  </si>
  <si>
    <t xml:space="preserve">EU CR8:Declarações de fluxos de RWEA relativos a exposições ao risco de crédito de acordo com o método IRB </t>
  </si>
  <si>
    <t>EU CR10:Exposições de financiamento especializado e em títulos de capital de acordo com o método da ponderação do risco simples</t>
  </si>
  <si>
    <t>EU-SEC1:Exposições de titularização extra carteira de negociação</t>
  </si>
  <si>
    <t>EU-SEC3:Exposições de titularização extra carteira de negociação e requisitos de fundos próprios regulamentares associados — a instituição atua na qualidade de cedente ou patrocinador</t>
  </si>
  <si>
    <t>EU-SEC4:Exposições de titularização extra carteira de negociação e requisitos de fundos próprios regulamentares associados — a instituição atua na qualidade de investidor</t>
  </si>
  <si>
    <t>EU CQ1:Qualidade de crédito das exposições reestruturadas</t>
  </si>
  <si>
    <t>EU CQ5:Qualidade de crédito dos empréstimos e adiantamentos, por setor</t>
  </si>
  <si>
    <t xml:space="preserve">EU CQ7:Cauções obtidas por aquisição da posse e processos de execução </t>
  </si>
  <si>
    <t>EU CQ8:Cauções obtidas por aquisição da posse e processos de execução - discriminação por antiguidade</t>
  </si>
  <si>
    <t>EU LR1:Resumo da conciliação dos ativos contabilísticos e das exposições utilizadas para efeitos do rácio de alavancagem</t>
  </si>
  <si>
    <t>EU LR2:Divulgação comum do rácio de alavancagem</t>
  </si>
  <si>
    <t>EU LR3:Repartição das exposições patrimoniais (excluindo derivados, SFT e exposições isentas)</t>
  </si>
  <si>
    <t>EU LIQ1:Informação quantitativa sobre o rácio de cobertura de liquidez (LCR)</t>
  </si>
  <si>
    <t xml:space="preserve">EU LIQ2:Rácio de Financiamento Estável Líquido </t>
  </si>
  <si>
    <t>EU IRRBB1:Riscos de taxa de juro das atividades não incluídas na carteira de negociação</t>
  </si>
  <si>
    <r>
      <rPr>
        <sz val="8"/>
        <rFont val="Santander Texr"/>
      </rPr>
      <t>Operações sujeitas ao método alternativo (baseado no método do risco inicial )</t>
    </r>
  </si>
  <si>
    <r>
      <rPr>
        <b/>
        <sz val="16"/>
        <color rgb="FFFF0000"/>
        <rFont val="Santander Texr"/>
      </rPr>
      <t>Modelo EU CCR5 — Composição das cauções para as exposições ao CCR</t>
    </r>
  </si>
  <si>
    <t>Modelo EU LR1: Resumo da conciliação dos ativos contabilísticos e das exposições utilizadas para efeitos do rácio de alavancagem</t>
  </si>
  <si>
    <t>Modelo EU LR2:Divulgação comum do rácio de alavancagem</t>
  </si>
  <si>
    <t>Modelo EU LR3: Repartição das exposições patrimoniais 
(excluindo derivados, SFT e exposições isentas)</t>
  </si>
  <si>
    <r>
      <t xml:space="preserve">Exposições sobre </t>
    </r>
    <r>
      <rPr>
        <i/>
        <sz val="9"/>
        <rFont val="Santander Texr"/>
      </rPr>
      <t>Private equity</t>
    </r>
  </si>
  <si>
    <t>Dez 22</t>
  </si>
  <si>
    <t>42a</t>
  </si>
  <si>
    <t>56b</t>
  </si>
  <si>
    <t>020a</t>
  </si>
  <si>
    <t>Sub-Total</t>
  </si>
  <si>
    <t>EU4</t>
  </si>
  <si>
    <t>F-IRB</t>
  </si>
  <si>
    <r>
      <t xml:space="preserve">Rácio </t>
    </r>
    <r>
      <rPr>
        <i/>
        <sz val="10"/>
        <rFont val="Santander Text"/>
        <family val="2"/>
      </rPr>
      <t>Leverage</t>
    </r>
  </si>
  <si>
    <t>Ativos ponderados pelo risco (RWA)</t>
  </si>
  <si>
    <t>Rácio Total</t>
  </si>
  <si>
    <t>Capital Total</t>
  </si>
  <si>
    <t>Rácio Tier I</t>
  </si>
  <si>
    <t>Tier I</t>
  </si>
  <si>
    <r>
      <t xml:space="preserve">Rácio </t>
    </r>
    <r>
      <rPr>
        <i/>
        <sz val="10"/>
        <rFont val="Santander Text"/>
        <family val="2"/>
      </rPr>
      <t>Common Equity</t>
    </r>
    <r>
      <rPr>
        <sz val="10"/>
        <rFont val="Santander Text"/>
        <family val="2"/>
      </rPr>
      <t xml:space="preserve"> Tier I</t>
    </r>
  </si>
  <si>
    <r>
      <rPr>
        <i/>
        <sz val="10"/>
        <rFont val="Santander Text"/>
        <family val="2"/>
      </rPr>
      <t>CommonEquity</t>
    </r>
    <r>
      <rPr>
        <sz val="10"/>
        <rFont val="Santander Text"/>
        <family val="2"/>
      </rPr>
      <t xml:space="preserve"> Tier I</t>
    </r>
  </si>
  <si>
    <t>Rácio MREL-LRE</t>
  </si>
  <si>
    <t>Rácio MREL-RWA</t>
  </si>
  <si>
    <t>Divulgação de Disciplina de Mercado Junho 2024</t>
  </si>
  <si>
    <t>* Em conformidade com o Regulamento Delegado (UE) 2020/1818 da Comissão, que complementa o Regulamento (UE) 2016/1011 no que respeita às normas mínimas aplicáveis aos índices de referência da UE para a transição climática e aos índices de referência da UE alinhados com o Acordo de Paris – Regulamento Normas de Referência Climáticas – Considerando 6: Setores enumerados nas secções A a H e na secção L do anexo I do Regulamento (CE) n.º 1893/2006</t>
  </si>
  <si>
    <t>Exposições sobre outros setores (códigos J, M — U da NACE)</t>
  </si>
  <si>
    <t>K – Atividades financeiras e de seguros</t>
  </si>
  <si>
    <t>Exposições sobre setores distintos daqueles que contribuem fortemente para as alterações climáticas*</t>
  </si>
  <si>
    <t>L – Atividades imobiliárias</t>
  </si>
  <si>
    <t>I – Atividades de alojamento e restauração</t>
  </si>
  <si>
    <t>H.53 - Atividades postais e de correios</t>
  </si>
  <si>
    <t>H.52 - Armazenagem e atividades auxiliares dos transportes</t>
  </si>
  <si>
    <t>H.51 - Transportes aéreos</t>
  </si>
  <si>
    <t>H.50 - Transportes por vias navegáveis</t>
  </si>
  <si>
    <t>H.49 - Transportes terrestres e transportes por oleoduto ou gasoduto</t>
  </si>
  <si>
    <t>H – Transportes e armazenagem</t>
  </si>
  <si>
    <t>G – Comércio por grosso e a retalho, reparação de veículos automóveis e motociclos</t>
  </si>
  <si>
    <t>F.43 - Atividades especializadas de construção</t>
  </si>
  <si>
    <t>F.42 - Engenharia civil</t>
  </si>
  <si>
    <t>F.41 - Construção de edifícios</t>
  </si>
  <si>
    <t>F – Construção</t>
  </si>
  <si>
    <t>E – Abastecimento de água, saneamento, gestão de resíduos e despoluição</t>
  </si>
  <si>
    <t>D35.3 - Produção e distribuição de vapor e ar condicionado</t>
  </si>
  <si>
    <t>D35.2 - Produção de gás; distribuição de combustíveis gasosos por condutas</t>
  </si>
  <si>
    <t>D35.11 - Produção de eletricidade</t>
  </si>
  <si>
    <t>D35.1 - Produção, transporte e distribuição de energia elétrica</t>
  </si>
  <si>
    <t>D – Produção e distribuição de eletricidade, gás, vapor e ar condicionado</t>
  </si>
  <si>
    <t>C.33 - Reparação e instalação de máquinas e equipamento</t>
  </si>
  <si>
    <t>C.32 - Outras indústrias transformadoras</t>
  </si>
  <si>
    <t>C.31 - Indústria do mobiliário</t>
  </si>
  <si>
    <t>C.30 - Fabricação de outro equipamento de transporte</t>
  </si>
  <si>
    <t>C.29 - Fabricação de veículos automóveis, reboques e semirreboques</t>
  </si>
  <si>
    <t>C.28 - Fabricação de máquinas e equipamentos, não especificados</t>
  </si>
  <si>
    <t>C.27 - Fabricação de equipamento elétrico</t>
  </si>
  <si>
    <t>C.26 - Fabricação de produtos informáticos, eletrónicos e ópticos</t>
  </si>
  <si>
    <t>Do qual, emissões financiadas do âmbito 3</t>
  </si>
  <si>
    <t>Do qual, exposições não produtivas</t>
  </si>
  <si>
    <t>Do qual, exposições da fase 2</t>
  </si>
  <si>
    <t>Do qual, sustentáveis do ponto de vista ambiental (CCM)</t>
  </si>
  <si>
    <t>Do qual, exposições sobre empresas excluídas dos índices de referência da UE alinhados com o Acordo de Paris nos termos do artigo 12.º, n.º 1, alíneas d) a g), e do artigo 12.º, n.º 2, do Regulamento (UE) 2020/1818</t>
  </si>
  <si>
    <t>Prazo médio ponderado</t>
  </si>
  <si>
    <t>&gt; 20 anos</t>
  </si>
  <si>
    <t>&gt; 10 anos &lt;= 20 anos</t>
  </si>
  <si>
    <t>&gt; 5 anos &lt;= 10 anos</t>
  </si>
  <si>
    <t xml:space="preserve"> &lt;= 5 anos</t>
  </si>
  <si>
    <t>Emissões de GEE (coluna i)): percentagem do montante escriturado bruto da carteira obtido a partir da comunicação de informações específicas da empresa</t>
  </si>
  <si>
    <r>
      <t>Emissões financiadas por GEE (emissões do âmbito 1, âmbito 2 e do âmbito 3 da contraparte) (em toneladas de equivalente CO</t>
    </r>
    <r>
      <rPr>
        <b/>
        <vertAlign val="subscript"/>
        <sz val="10"/>
        <rFont val="Santander Text"/>
        <family val="2"/>
      </rPr>
      <t>2</t>
    </r>
    <r>
      <rPr>
        <b/>
        <sz val="10"/>
        <rFont val="Santander Text"/>
        <family val="2"/>
      </rPr>
      <t>)</t>
    </r>
  </si>
  <si>
    <t>Imparidade acumulada, variações negativas acumuladas do justo valor resultantes do risco de crédito e provisões (milhões de EUR)</t>
  </si>
  <si>
    <t>Montante escriturado bruto (milhões de EUR)</t>
  </si>
  <si>
    <t>Setor/Subsetor</t>
  </si>
  <si>
    <t>C.25 - Fabricação de produtos metálicos, exceto máquinas e equipamento</t>
  </si>
  <si>
    <t>C.24 - Indústrias metalúrgicas de base</t>
  </si>
  <si>
    <t>C.23 - Fabricação de outros produtos minerais não metálicos</t>
  </si>
  <si>
    <t>C.22 - Fabricação de artigos de borracha</t>
  </si>
  <si>
    <t>C.21 - Fabricação de produtos farmacêuticos de base e de preparações farmacêuticas</t>
  </si>
  <si>
    <t xml:space="preserve">C.20 - Fabricação de substâncias e de produtos químicos </t>
  </si>
  <si>
    <t>C.19 - Fabricação de coque e de produtos petrolíferos refinados</t>
  </si>
  <si>
    <t>C.18 - Impressão e reprodução de suportes gravados</t>
  </si>
  <si>
    <t>C.17 - Indústria do papel e artigos de papel</t>
  </si>
  <si>
    <t>C.16 - Indústrias da madeira e da cortiça e suas obras, exceto mobiliário; fabricação de obras de espartaria e de cestaria</t>
  </si>
  <si>
    <t>C.15 - Indústria do couro e dos produtos do couro</t>
  </si>
  <si>
    <t>C.14 - Indústria do vestuário</t>
  </si>
  <si>
    <t>C.13 - Indústria têxtil</t>
  </si>
  <si>
    <t>C.12 - Indústria do tabaco</t>
  </si>
  <si>
    <t>C.11 - Indústria das bebidas</t>
  </si>
  <si>
    <t>C.10 - Indústrias alimentares</t>
  </si>
  <si>
    <t>C – Indústrias transformadoras</t>
  </si>
  <si>
    <t xml:space="preserve">B.09 - Atividades de serviços de apoio às indústrias extractivas </t>
  </si>
  <si>
    <t xml:space="preserve">B.08 - Outras indústrias extrativas </t>
  </si>
  <si>
    <t xml:space="preserve">B.07 - Extração de minérios metálicos  </t>
  </si>
  <si>
    <t xml:space="preserve">B.06 - Extração de petróleo bruto e gás natural  </t>
  </si>
  <si>
    <t xml:space="preserve">B.05 - Extração de hulha e lenhite </t>
  </si>
  <si>
    <t>B – Indústrias extrativas</t>
  </si>
  <si>
    <t>A – Agricultura, silvicultura e pescas</t>
  </si>
  <si>
    <t>Exposições sobre setores que contribuem fortemente para as alterações climáticas*</t>
  </si>
  <si>
    <t>Milhões de euros</t>
  </si>
  <si>
    <t>Voltar ao Índice</t>
  </si>
  <si>
    <t>Modelo 1: Carteira bancária – Indicadores do potencial risco de transição associado às alterações climáticas: Qualidade de crédito das exposições por setor, emissões e prazo de vencimento residual.</t>
  </si>
  <si>
    <t>Do qual, nível de eficiência energética (pontuação energética, em kWh/m², dos imóveis dados em garantia) estimado</t>
  </si>
  <si>
    <t xml:space="preserve">Dos quais, bens dados em garantia obtidos por aquisição da posse: bens imóveis residenciais e comerciais </t>
  </si>
  <si>
    <t>Dos quais, empréstimos garantidos por imóveis residenciais</t>
  </si>
  <si>
    <t>Dos quais, empréstimos garantidos por imóveis comerciais</t>
  </si>
  <si>
    <t>Total fora da UE</t>
  </si>
  <si>
    <t>Total da UE</t>
  </si>
  <si>
    <t>G</t>
  </si>
  <si>
    <t>F</t>
  </si>
  <si>
    <t>E</t>
  </si>
  <si>
    <t>D</t>
  </si>
  <si>
    <t>C</t>
  </si>
  <si>
    <t>B</t>
  </si>
  <si>
    <t>A</t>
  </si>
  <si>
    <t>Superior a 500</t>
  </si>
  <si>
    <t>Entre 400 e 500 (inclusivé)</t>
  </si>
  <si>
    <t>Entre &gt; 300 e 400 (inclusivé)</t>
  </si>
  <si>
    <t>Entre &gt; 200 e 300 (inclusivé)</t>
  </si>
  <si>
    <t>Entre &gt; 100 e 200 (inclusivé)</t>
  </si>
  <si>
    <t>Entre 0 e 100 (inclusivé)</t>
  </si>
  <si>
    <t>Sem rótulo CDE dos imóveis dados em garantia</t>
  </si>
  <si>
    <t>Nível de eficiência energética (rótulo CDE dos imóveis dados em garantia)</t>
  </si>
  <si>
    <t>Nível de eficiência energética (pontuação energética, em kWh/m², dos imóveis dados em garantia)</t>
  </si>
  <si>
    <t>Total do montante escriturado bruto total (milhões de EUR)</t>
  </si>
  <si>
    <t>Setor da contraparte</t>
  </si>
  <si>
    <t>Modelo 2: Carteira bancária – Indicadores do potencial risco de transição associado às alterações climáticas: Empréstimos garantidos por bens imóveis – Eficiência energética dos imóveis dados em garantia</t>
  </si>
  <si>
    <t xml:space="preserve">*Para as contrapartes que se contam entre as 20 empresas com maiores emissões de carbono do mundo
</t>
  </si>
  <si>
    <t>Número das 20 empresas mais poluentes incluídas</t>
  </si>
  <si>
    <t>Prazo de vencimento médio ponderado</t>
  </si>
  <si>
    <t>Dos quais, sustentáveis do ponto de vista ambiental (CCM)</t>
  </si>
  <si>
    <t>Montante escriturado bruto relativo às contrapartes em comparação com o total do montante escriturado bruto (agregado)*</t>
  </si>
  <si>
    <t>Montante escriturado bruto (agregado)</t>
  </si>
  <si>
    <t>Modelo 4: Carteira bancária – Indicadores do potencial risco de transição associado às alterações climáticas: Exposições às 20 empresas com utilização mais intensiva de carbono</t>
  </si>
  <si>
    <t>Bens dados em garantia recuperados</t>
  </si>
  <si>
    <t>Empréstimos garantidos por imóveis comerciais</t>
  </si>
  <si>
    <t>Empréstimos garantidos por imóveis de habitação</t>
  </si>
  <si>
    <t>Imparidade acumulada, variações negativas acumuladas do justo valor resultantes do risco de crédito e provisões</t>
  </si>
  <si>
    <t>Do qual, exposições sensíveis ao impacto de fenómenos tanto crónicos como severos relacionados com as alterações climáticas</t>
  </si>
  <si>
    <t>Do qual, exposições sensíveis ao impacto de fenómenos severos relacionados com as alterações climáticas</t>
  </si>
  <si>
    <t>Do qual, exposições sensíveis ao impacto de fenómenos crónicos relacionados com as alterações climáticas</t>
  </si>
  <si>
    <t>Desagregação por escalão do prazo de vencimento</t>
  </si>
  <si>
    <t>Do qual, exposições sensíveis ao impacto de fenómenos físicos relacionados com as alterações climáticas</t>
  </si>
  <si>
    <t>Variável Zona geográfica sujeita a riscos físicos relacionados com as alterações climáticas – fenómenos severos e crónicos</t>
  </si>
  <si>
    <t xml:space="preserve">o </t>
  </si>
  <si>
    <t>Modelo 5: Carteira bancária – Indicadores de potencial risco físico associado às alterações climáticas: Exposições sujeitas a risco físico</t>
  </si>
  <si>
    <t>Outras contrapartes</t>
  </si>
  <si>
    <t>Dos quais, empréstimos para a renovação de edifícios</t>
  </si>
  <si>
    <t>Empresas não financeiras</t>
  </si>
  <si>
    <t>Empresas financeiras</t>
  </si>
  <si>
    <t>Empréstimos (p. ex.: verdes, sustentáveis, ligadas à sustentabilidade ao abrigo de normas que não as da UE)</t>
  </si>
  <si>
    <t>Obrigações (p. ex.: verdes, sustentáveis, ligadas à sustentabilidade ao abrigo de normas que não as da UE)</t>
  </si>
  <si>
    <t>Informações qualitativas sobre a natureza das medidas de atenuação</t>
  </si>
  <si>
    <t>Tipo de risco atenuado (risco físico associado às alterações climáticas)</t>
  </si>
  <si>
    <t>Tipo de risco mitigado (risco de transição associado às alterações climáticas)</t>
  </si>
  <si>
    <t>Tipo de contraparte</t>
  </si>
  <si>
    <t>Tipo de instrumento financeiro</t>
  </si>
  <si>
    <t>Fundos próprios e passivos elegíveis</t>
  </si>
  <si>
    <t>Valores em milhares de euros, exceto quando indicado de outra forma</t>
  </si>
  <si>
    <t>Rácio LCR</t>
  </si>
  <si>
    <t>Rácio NSFR</t>
  </si>
  <si>
    <t>Rácio NPE (EBA)</t>
  </si>
  <si>
    <t>Rácio NPL (EBA)</t>
  </si>
  <si>
    <t>phasing-in</t>
  </si>
  <si>
    <t>fully loaded</t>
  </si>
  <si>
    <t>Quadro 1 - Indicadores de Risco</t>
  </si>
  <si>
    <t>Rácio de Financiamento Estável Líquido (NSFR)</t>
  </si>
  <si>
    <t>Rácio de Cobertura de Liquidez</t>
  </si>
  <si>
    <t>30 jun 2024</t>
  </si>
  <si>
    <t>Jun 24</t>
  </si>
  <si>
    <t>Dez 23</t>
  </si>
  <si>
    <t>T
(30/06/2024)</t>
  </si>
  <si>
    <t>T-1 
(31/03/2024)</t>
  </si>
  <si>
    <t>T-2
(31/12/2023)</t>
  </si>
  <si>
    <t>T-3
(30/09/2023)</t>
  </si>
  <si>
    <t>30 Jun 2024</t>
  </si>
  <si>
    <t>31 Dec 2023</t>
  </si>
  <si>
    <t>Jun/22</t>
  </si>
  <si>
    <t>Jun/23</t>
  </si>
  <si>
    <t>Jun/24</t>
  </si>
  <si>
    <t>Nota:</t>
  </si>
  <si>
    <t>Divulgação semestral informação com relevância prudencial (Pilar 3)</t>
  </si>
  <si>
    <t>Variação</t>
  </si>
  <si>
    <t>Outros Instrumentos de capital</t>
  </si>
  <si>
    <t>Reservas de Revaliação</t>
  </si>
  <si>
    <t>Outras reservas e resultados transitados</t>
  </si>
  <si>
    <t>(Ações Próprias)</t>
  </si>
  <si>
    <t>Resultado do exercício do Grupo</t>
  </si>
  <si>
    <t>Resultado do exercício de Interesses que não controlam</t>
  </si>
  <si>
    <t>Dividendos antecipados</t>
  </si>
  <si>
    <t>Total de Capital Contabilistico</t>
  </si>
  <si>
    <t>Ativos intangiveis</t>
  </si>
  <si>
    <t>Outros Instrumentos de capital não elegíveis</t>
  </si>
  <si>
    <t>Resultado não incorporado</t>
  </si>
  <si>
    <t>Interesses que não controlam não elegíveis</t>
  </si>
  <si>
    <t>Reposição de dividendos antecipados</t>
  </si>
  <si>
    <t>Ajustamento às reservas de revaliação</t>
  </si>
  <si>
    <t>Ajustamento às ações preferenciais</t>
  </si>
  <si>
    <t>Fundos Próprios Principais de Nível 1 (CET1)</t>
  </si>
  <si>
    <t>Reposição de outros instrumentos de capital</t>
  </si>
  <si>
    <t>Dividendos sobre outros instrumentos de capital</t>
  </si>
  <si>
    <t>Interesses que não controlam não elegíveis em Tier 1</t>
  </si>
  <si>
    <t>Reposições das açoes preferenciais</t>
  </si>
  <si>
    <t>Ajustamentos transferidos de Tier 2</t>
  </si>
  <si>
    <t xml:space="preserve">Outros Ajustamentos </t>
  </si>
  <si>
    <t>Fundos Próprios de Nível 1 (Tier 1)</t>
  </si>
  <si>
    <t>Interesses que não controlam elegíveis em Tier 2</t>
  </si>
  <si>
    <t>Ações Preferenciais em Tier 2</t>
  </si>
  <si>
    <t>Ajustamentos para o risco de crédito</t>
  </si>
  <si>
    <t>Ajustamentos com impacto em Tier 2, incluindo filtros nacionais</t>
  </si>
  <si>
    <t>Ajustamentos que são transferidos para Tier 1 por insuficiência de instrumentos Tier 2</t>
  </si>
  <si>
    <t>Fundos Próprios de Nível 2 (Tier 2)</t>
  </si>
  <si>
    <t>Fundos Próprios Totais</t>
  </si>
  <si>
    <t>Modelo 10: Outras medidas de atenuação das alterações climáticas não abrangidas pelo Regulamento (UE) 2020/852</t>
  </si>
  <si>
    <t xml:space="preserve">* % de ativos cobertos pelo KPI sobre o total de ativos do Banco
</t>
  </si>
  <si>
    <t xml:space="preserve">  </t>
  </si>
  <si>
    <t>%  (compared to total covered assets in the denominator)</t>
  </si>
  <si>
    <t>Mitigação das alterações climáticas (MAC)</t>
  </si>
  <si>
    <t>Adaptação às alterações climáticas (AAC)</t>
  </si>
  <si>
    <t>TOTAL (MAC + AAC)</t>
  </si>
  <si>
    <t xml:space="preserve">Total do montante escriturado bruto </t>
  </si>
  <si>
    <t>Dos quais, para setores pertinentes para a taxonomia (elegíveis para taxonomia)</t>
  </si>
  <si>
    <t>Dos quais, sustentáveis do ponto de vista ambiental (alinhados segundo a taxonomia)</t>
  </si>
  <si>
    <t>Dos quais, empréstimos especializados</t>
  </si>
  <si>
    <t>Dos quais, de transição</t>
  </si>
  <si>
    <t>Dos quais, capacitantes</t>
  </si>
  <si>
    <t>Empréstimos e adiantamentos, títulos de dívida e instrumentos de capital não elegíveis como detidos para negociação para o cálculo do RAE</t>
  </si>
  <si>
    <t xml:space="preserve">Empresas financeiras </t>
  </si>
  <si>
    <t>Títulos de dívida, incluindo unidades de participação</t>
  </si>
  <si>
    <t>Instrumentos de capital próprio</t>
  </si>
  <si>
    <t>das quais, empresas de investimento</t>
  </si>
  <si>
    <t>dos quais, sociedades gestoras</t>
  </si>
  <si>
    <t>das quais, empresas de seguros</t>
  </si>
  <si>
    <t>Empresas não financeiras (sujeitas às obrigações de divulgação da Diretiva NFI)</t>
  </si>
  <si>
    <t>dos quais, empréstimos garantidos por imóveis de habitação</t>
  </si>
  <si>
    <t>dos quais, empréstimos para a renovação de edifícios</t>
  </si>
  <si>
    <t>dos quais, empréstimos automóveis</t>
  </si>
  <si>
    <t>Financiamento do setor público local</t>
  </si>
  <si>
    <t>Financiamento à habitação</t>
  </si>
  <si>
    <t>Outros financiamentos do setor público local</t>
  </si>
  <si>
    <t xml:space="preserve">Bens dados em garantia obtidos por aquisição da posse: bens imóveis residenciais e comerciais </t>
  </si>
  <si>
    <t>Empresas não financeiras da UE (não sujeitas às obrigações de divulgação da Diretiva NFI)</t>
  </si>
  <si>
    <t>Títulos de dívida</t>
  </si>
  <si>
    <t>Empresas não financeiras exteriores à UE (não sujeitas às obrigações de divulgação da Diretiva NFI)</t>
  </si>
  <si>
    <t>Derivados</t>
  </si>
  <si>
    <t>Empréstimos interbancários à vista</t>
  </si>
  <si>
    <t>Ativos em numerário e equivalentes a numerário</t>
  </si>
  <si>
    <t>Outros ativos (p. ex.: goodwill, mercadorias, etc.)</t>
  </si>
  <si>
    <t>Entidades soberanas</t>
  </si>
  <si>
    <t>Posições em risco sobre bancos centrais</t>
  </si>
  <si>
    <t>Carteira de negociação</t>
  </si>
  <si>
    <t>TOTAL DOS ATIVOS EXCLUÍDOS DO NUMERADOR E DO DENOMINADOR</t>
  </si>
  <si>
    <t>TOTAL DOS ATIVOS</t>
  </si>
  <si>
    <t>Proporção de ativos elegíveis que financiam setores pertinentes para a taxonomia</t>
  </si>
  <si>
    <t>Dos quais, sustentáveis do ponto de vista ambiental</t>
  </si>
  <si>
    <t>Proporção do total dos ativos abrangidos</t>
  </si>
  <si>
    <t>Proporção do total de novos ativos abrangidos</t>
  </si>
  <si>
    <t>das quais, sociedades gestoras</t>
  </si>
  <si>
    <t>Empresas não financeiras sujeitas às obrigações de divulgação da Diretiva NFI</t>
  </si>
  <si>
    <t>Stock RAE</t>
  </si>
  <si>
    <t>Fluxos RATCB</t>
  </si>
  <si>
    <t>Atenuação das alterações climáticas</t>
  </si>
  <si>
    <t>Adaptação às alterações climáticas</t>
  </si>
  <si>
    <t>Total (atenuação das alterações climáticas + adaptação às alterações climáticas)</t>
  </si>
  <si>
    <t>% de cobertura (em relação ao total dos ativos)*</t>
  </si>
  <si>
    <t>RAE – Ativos abrangidos tanto no numerador como no denominador</t>
  </si>
  <si>
    <t>TOTAL DOS ATIVOS DO RAE</t>
  </si>
  <si>
    <t xml:space="preserve">Ativos excluídos do numerador para efeitos do cálculo do RAE (abrangidos no denominador) </t>
  </si>
  <si>
    <t>TOTAL DOS ATIVOS NO DENOMINADOR (RAE)</t>
  </si>
  <si>
    <t xml:space="preserve">Outros ativos excluídos tanto do numerador como do denominador para efeitos do cálculo do RAE </t>
  </si>
  <si>
    <t>RAE</t>
  </si>
  <si>
    <t>Modelo 1: Carteira bancária – Indicadores do potencial risco de transição associado às alterações climáticas: Qualidade de crédito das exposições por setor, emissões e prazo de vencimento residual</t>
  </si>
  <si>
    <t>Modelo 6: Resumo dos indicadores-chave de desempenho (ICD) relativos às exposições alinhadas segundo a taxonomia</t>
  </si>
  <si>
    <t>Modelo 7: Ações de atenuação: Ativos para o cálculo do ERA</t>
  </si>
  <si>
    <t>Modelo 8: RAE (%)</t>
  </si>
  <si>
    <t>EU KM1: Modelo para os indicadores de base</t>
  </si>
  <si>
    <t>EU CR1: A:Prazo de vencimento das exposições</t>
  </si>
  <si>
    <t>Montante escriturado bruto (milhares de EUR)</t>
  </si>
  <si>
    <t>Owner</t>
  </si>
  <si>
    <t>Reporte de Capital, Contabilidade e Riscos de Mercado</t>
  </si>
  <si>
    <t>S</t>
  </si>
  <si>
    <t>Reporte de Capital</t>
  </si>
  <si>
    <t>Contabilidade</t>
  </si>
  <si>
    <t>Reporte de Capital e Riscos de Mercado</t>
  </si>
  <si>
    <t>Risco de Mercado</t>
  </si>
  <si>
    <t>ESG</t>
  </si>
  <si>
    <t xml:space="preserve">EU ILAC - Capacidade interna de absorção de perdas: MREL interno e, se aplicável, requisito de fundos próprios e passivos elegíveis para G-SII extra-EU </t>
  </si>
  <si>
    <t>Montante total dos passivos excluídos a que se refere o artigo 72.o -A, n.o 2, do Regulamento (UE) n.o 575/2013</t>
  </si>
  <si>
    <t>EU-22</t>
  </si>
  <si>
    <t>Elementos para memória</t>
  </si>
  <si>
    <t>do qual, parte do requisito que pode ser satisfeita com uma garantia</t>
  </si>
  <si>
    <t>Requisito expresso em percentagem da TEM</t>
  </si>
  <si>
    <t>EU-20</t>
  </si>
  <si>
    <t>EU-19</t>
  </si>
  <si>
    <t>Requisito expresso em percentagem do TREA</t>
  </si>
  <si>
    <t>EU-18</t>
  </si>
  <si>
    <t>Requisitos</t>
  </si>
  <si>
    <t>Requisito combinado de reserva de fundos próprios específico da instituição</t>
  </si>
  <si>
    <t>EU-17</t>
  </si>
  <si>
    <t>CET1 (em percentagem do TREA) disponíveis após o cumprimento dos requisitos da entidade</t>
  </si>
  <si>
    <t>EU-16</t>
  </si>
  <si>
    <t>do qual, garantias permitidas</t>
  </si>
  <si>
    <t>EU-15</t>
  </si>
  <si>
    <t>Fundos próprios e passivos elegíveis em percentagem da TEM</t>
  </si>
  <si>
    <t>EU-14</t>
  </si>
  <si>
    <t>EU-13</t>
  </si>
  <si>
    <t>Fundos próprios e passivos elegíveis em percentagem do TREA</t>
  </si>
  <si>
    <t>Rácio de fundos próprios e passivos elegíveis</t>
  </si>
  <si>
    <t>Medida de exposição total (TEM)</t>
  </si>
  <si>
    <t>Montante total da exposição ao risco (TREA)</t>
  </si>
  <si>
    <t>Montante total da exposição ao risco e medida de exposição total</t>
  </si>
  <si>
    <t xml:space="preserve"> </t>
  </si>
  <si>
    <t>Fundos próprios e elementos de passivos elegíveis após ajustamentos</t>
  </si>
  <si>
    <t>(Ajustamentos)</t>
  </si>
  <si>
    <t>Passivos elegíveis</t>
  </si>
  <si>
    <t>Fundos próprios elegíveis</t>
  </si>
  <si>
    <t>Fundos próprios de nível 2 elegíveis</t>
  </si>
  <si>
    <t>Fundos próprios adicionais de nível 1 elegíveis</t>
  </si>
  <si>
    <t>Fundos próprios principais de nível 1 (CET1)</t>
  </si>
  <si>
    <t>I</t>
  </si>
  <si>
    <t>Se a resposta a EU-2a é «Sim», o requisito é aplicável em base consolidada ou individual? (C/I)</t>
  </si>
  <si>
    <t>EU-2b</t>
  </si>
  <si>
    <t>A entidade está sujeita a um MREL interno? (S/N)</t>
  </si>
  <si>
    <t>EU-2a</t>
  </si>
  <si>
    <t>Se a resposta a EU-1 é «Sim», o requisito é aplicável em base consolidada ou individual? (C/I)</t>
  </si>
  <si>
    <t>N</t>
  </si>
  <si>
    <t>A entidade está sujeita a um requisito de fundos próprios e passivos elegíveis para G-SII extra-UE? (S/N)</t>
  </si>
  <si>
    <t>Requisito aplicável e nível de aplicação</t>
  </si>
  <si>
    <t>Informações qualitativas</t>
  </si>
  <si>
    <t>Requisito mínimo de fundos próprios e passivos elegíveis (MREL interno)</t>
  </si>
  <si>
    <t>Santander Totta SGPS Consolidado</t>
  </si>
  <si>
    <t>Banco Santander Totta Individual</t>
  </si>
  <si>
    <t>EU ILAC - Capacidade interna de absorção de perdas: MREL interno e, se aplicável, requisito de fundos próprios e passivos elegíveis para G-SII extra-EU - Santander Totta SGPS Consolidado</t>
  </si>
  <si>
    <t>EU ILAC - Capacidade interna de absorção de perdas: MREL interno e, se aplicável, requisito de fundos próprios e passivos elegíveis para G-SII extra-EU - Banco Santander Totta Individual</t>
  </si>
  <si>
    <t>I - Accommodation and food service activities</t>
  </si>
  <si>
    <t>K - Financial and insurance activities</t>
  </si>
  <si>
    <t>Exposures to other sectors (NACE codes J, M - U)</t>
  </si>
  <si>
    <t>Policy and legal risk</t>
  </si>
  <si>
    <t>Non mitigated</t>
  </si>
  <si>
    <t>A informação apresentada tem como data de referência o dia 30 de junho de 2024 e representam os dados submetidos ao Supervisor à data de 20 de dezembro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</si>
</sst>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quot;£&quot;#,##0;[Red]\-&quot;£&quot;#,##0"/>
    <numFmt numFmtId="165" formatCode="0.0%"/>
    <numFmt numFmtId="166" formatCode="_-* #,##0_-;\-* #,##0_-;_-* &quot;-&quot;??_-;_-@_-"/>
    <numFmt numFmtId="167" formatCode="#,##0_ ;\-#,##0\ "/>
    <numFmt numFmtId="168" formatCode="0.000%"/>
    <numFmt numFmtId="169" formatCode="#,##0\ \ "/>
    <numFmt numFmtId="170" formatCode="0.00000%"/>
    <numFmt numFmtId="171" formatCode="0.0000%"/>
    <numFmt numFmtId="172" formatCode="#,##0.0000"/>
    <numFmt numFmtId="173" formatCode="[$-816]d\-mmm\-yy;@"/>
  </numFmts>
  <fonts count="108">
    <font>
      <sz val="11"/>
      <color theme="1"/>
      <name val="Calibri"/>
      <family val="2"/>
      <scheme val="minor"/>
    </font>
    <font>
      <sz val="10"/>
      <color theme="1"/>
      <name val="Santander Text"/>
      <family val="2"/>
    </font>
    <font>
      <sz val="10"/>
      <color theme="1"/>
      <name val="Santander Text"/>
      <family val="2"/>
    </font>
    <font>
      <sz val="10"/>
      <color theme="1"/>
      <name val="Santander Text"/>
      <family val="2"/>
    </font>
    <font>
      <sz val="10"/>
      <color theme="1"/>
      <name val="Santander Text"/>
      <family val="2"/>
    </font>
    <font>
      <sz val="11"/>
      <color theme="1"/>
      <name val="Trebuchet MS"/>
      <family val="2"/>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11"/>
      <color theme="1"/>
      <name val="Calibri"/>
      <family val="2"/>
      <charset val="238"/>
      <scheme val="minor"/>
    </font>
    <font>
      <u/>
      <sz val="10"/>
      <color rgb="FFD1005D"/>
      <name val="FocoMbcp"/>
      <family val="2"/>
    </font>
    <font>
      <sz val="10"/>
      <color indexed="8"/>
      <name val="Helvetica Neue"/>
    </font>
    <font>
      <sz val="10"/>
      <name val="Arial Rounded MT Bold"/>
      <family val="2"/>
    </font>
    <font>
      <sz val="11"/>
      <color rgb="FF000000"/>
      <name val="Trebuchet MS"/>
      <family val="2"/>
    </font>
    <font>
      <u/>
      <sz val="10"/>
      <color theme="10"/>
      <name val="Arial"/>
      <family val="2"/>
    </font>
    <font>
      <b/>
      <sz val="10"/>
      <name val="Arial"/>
      <family val="2"/>
    </font>
    <font>
      <b/>
      <sz val="10"/>
      <color rgb="FFD1005D"/>
      <name val="Santander Texr"/>
    </font>
    <font>
      <sz val="10"/>
      <color theme="1"/>
      <name val="Santander Texr"/>
    </font>
    <font>
      <sz val="10"/>
      <color rgb="FF575756"/>
      <name val="Santander Texr"/>
    </font>
    <font>
      <b/>
      <sz val="14"/>
      <color rgb="FFD1005D"/>
      <name val="Santander Texr"/>
    </font>
    <font>
      <sz val="11"/>
      <color rgb="FF575756"/>
      <name val="Santander Texr"/>
    </font>
    <font>
      <sz val="9"/>
      <name val="Santander Texr"/>
    </font>
    <font>
      <sz val="8"/>
      <name val="Santander Texr"/>
    </font>
    <font>
      <b/>
      <sz val="11"/>
      <color rgb="FFD1005D"/>
      <name val="Santander Texr"/>
    </font>
    <font>
      <sz val="9"/>
      <color rgb="FF575756"/>
      <name val="Santander Texr"/>
    </font>
    <font>
      <sz val="8"/>
      <color rgb="FF575756"/>
      <name val="Santander Texr"/>
    </font>
    <font>
      <b/>
      <sz val="8"/>
      <color rgb="FF575756"/>
      <name val="Santander Texr"/>
    </font>
    <font>
      <b/>
      <sz val="10"/>
      <color rgb="FF575756"/>
      <name val="Santander Texr"/>
    </font>
    <font>
      <sz val="10"/>
      <name val="Santander Texr"/>
    </font>
    <font>
      <sz val="11"/>
      <color theme="1"/>
      <name val="Santander Texr"/>
    </font>
    <font>
      <b/>
      <sz val="9"/>
      <color indexed="9"/>
      <name val="Santander Texr"/>
    </font>
    <font>
      <sz val="10"/>
      <color indexed="9"/>
      <name val="Santander Texr"/>
    </font>
    <font>
      <b/>
      <sz val="10"/>
      <color indexed="9"/>
      <name val="Santander Texr"/>
    </font>
    <font>
      <sz val="11"/>
      <name val="Santander Texr"/>
    </font>
    <font>
      <sz val="8"/>
      <color theme="1"/>
      <name val="Santander Texr"/>
    </font>
    <font>
      <sz val="12"/>
      <color rgb="FF575756"/>
      <name val="Santander Texr"/>
    </font>
    <font>
      <b/>
      <sz val="11"/>
      <color theme="1"/>
      <name val="Santander Texr"/>
    </font>
    <font>
      <sz val="11"/>
      <color rgb="FF0070C0"/>
      <name val="Santander Texr"/>
    </font>
    <font>
      <sz val="12"/>
      <color theme="1"/>
      <name val="Santander Texr"/>
    </font>
    <font>
      <sz val="9"/>
      <color theme="1"/>
      <name val="Santander Texr"/>
    </font>
    <font>
      <b/>
      <sz val="14"/>
      <color theme="1"/>
      <name val="Santander Texr"/>
    </font>
    <font>
      <sz val="14"/>
      <color theme="1"/>
      <name val="Santander Texr"/>
    </font>
    <font>
      <b/>
      <sz val="16"/>
      <color theme="1"/>
      <name val="Santander Texr"/>
    </font>
    <font>
      <sz val="16"/>
      <color theme="1"/>
      <name val="Santander Texr"/>
    </font>
    <font>
      <b/>
      <sz val="11"/>
      <name val="Santander Texr"/>
    </font>
    <font>
      <sz val="10"/>
      <color rgb="FFFF0000"/>
      <name val="Santander Texr"/>
    </font>
    <font>
      <sz val="11"/>
      <color rgb="FFFF0000"/>
      <name val="Santander Texr"/>
    </font>
    <font>
      <sz val="8"/>
      <color rgb="FFFF0000"/>
      <name val="Santander Texr"/>
    </font>
    <font>
      <b/>
      <sz val="10"/>
      <name val="Santander Texr"/>
    </font>
    <font>
      <b/>
      <sz val="8"/>
      <name val="Santander Texr"/>
    </font>
    <font>
      <b/>
      <sz val="22"/>
      <color rgb="FFFF0000"/>
      <name val="Santander Texr"/>
    </font>
    <font>
      <b/>
      <sz val="12"/>
      <name val="Santander Texr"/>
    </font>
    <font>
      <b/>
      <sz val="12"/>
      <color theme="0"/>
      <name val="Santander Texr"/>
    </font>
    <font>
      <b/>
      <sz val="10"/>
      <color rgb="FFFF0000"/>
      <name val="Santander Texr"/>
    </font>
    <font>
      <b/>
      <sz val="14"/>
      <color rgb="FFFF0000"/>
      <name val="Santander Texr"/>
    </font>
    <font>
      <b/>
      <sz val="9"/>
      <name val="Santander Texr"/>
    </font>
    <font>
      <b/>
      <strike/>
      <sz val="10"/>
      <name val="Santander Texr"/>
    </font>
    <font>
      <u/>
      <sz val="8"/>
      <name val="Santander Texr"/>
    </font>
    <font>
      <u/>
      <sz val="11"/>
      <name val="Santander Texr"/>
    </font>
    <font>
      <b/>
      <sz val="16"/>
      <color rgb="FFFF0000"/>
      <name val="Santander Texr"/>
    </font>
    <font>
      <sz val="12"/>
      <name val="Santander Texr"/>
    </font>
    <font>
      <b/>
      <i/>
      <sz val="10"/>
      <name val="Santander Texr"/>
    </font>
    <font>
      <i/>
      <sz val="8"/>
      <name val="Santander Texr"/>
    </font>
    <font>
      <b/>
      <sz val="14"/>
      <name val="Santander Texr"/>
    </font>
    <font>
      <i/>
      <sz val="9"/>
      <name val="Santander Texr"/>
    </font>
    <font>
      <sz val="8.5"/>
      <name val="Santander Texr"/>
    </font>
    <font>
      <sz val="11"/>
      <name val="Calibri"/>
      <family val="2"/>
      <scheme val="minor"/>
    </font>
    <font>
      <b/>
      <sz val="11"/>
      <color theme="1"/>
      <name val="Calibri"/>
      <family val="2"/>
      <scheme val="minor"/>
    </font>
    <font>
      <b/>
      <sz val="10"/>
      <color theme="0"/>
      <name val="Santander Text"/>
      <family val="2"/>
    </font>
    <font>
      <sz val="10"/>
      <color rgb="FFFF0000"/>
      <name val="Santander Text"/>
      <family val="2"/>
    </font>
    <font>
      <b/>
      <sz val="10"/>
      <color theme="1"/>
      <name val="Santander Text"/>
      <family val="2"/>
    </font>
    <font>
      <sz val="10"/>
      <name val="Santander Text"/>
      <family val="2"/>
    </font>
    <font>
      <i/>
      <sz val="10"/>
      <name val="Santander Text"/>
      <family val="2"/>
    </font>
    <font>
      <b/>
      <i/>
      <sz val="10"/>
      <name val="Santander Text"/>
      <family val="2"/>
    </font>
    <font>
      <b/>
      <sz val="14"/>
      <color rgb="FFFF0000"/>
      <name val="Santander Text"/>
      <family val="2"/>
    </font>
    <font>
      <sz val="11"/>
      <color theme="1"/>
      <name val="Santander Text"/>
      <family val="2"/>
    </font>
    <font>
      <b/>
      <sz val="10"/>
      <color rgb="FF575756"/>
      <name val="Santander Text"/>
      <family val="2"/>
    </font>
    <font>
      <sz val="10"/>
      <color rgb="FF575756"/>
      <name val="Santander Text"/>
      <family val="2"/>
    </font>
    <font>
      <sz val="8"/>
      <color theme="1"/>
      <name val="Santander Text"/>
      <family val="2"/>
    </font>
    <font>
      <b/>
      <sz val="12"/>
      <color rgb="FFFF0000"/>
      <name val="Santander Text"/>
      <family val="2"/>
    </font>
    <font>
      <b/>
      <sz val="10"/>
      <name val="Santander Text"/>
      <family val="2"/>
    </font>
    <font>
      <sz val="11"/>
      <name val="Santander Text"/>
      <family val="2"/>
    </font>
    <font>
      <b/>
      <sz val="10"/>
      <color rgb="FFFF0000"/>
      <name val="Santander Text"/>
      <family val="2"/>
    </font>
    <font>
      <strike/>
      <sz val="10"/>
      <name val="Santander Text"/>
      <family val="2"/>
    </font>
    <font>
      <b/>
      <vertAlign val="subscript"/>
      <sz val="10"/>
      <name val="Santander Text"/>
      <family val="2"/>
    </font>
    <font>
      <b/>
      <sz val="10"/>
      <color indexed="53"/>
      <name val="Santander Text"/>
      <family val="2"/>
    </font>
    <font>
      <sz val="8"/>
      <color rgb="FF575756"/>
      <name val="Santander Text"/>
      <family val="2"/>
    </font>
    <font>
      <sz val="8"/>
      <color rgb="FFFF0000"/>
      <name val="Santander Text"/>
      <family val="2"/>
    </font>
    <font>
      <sz val="8"/>
      <name val="Santander Text"/>
      <family val="2"/>
    </font>
    <font>
      <i/>
      <sz val="10"/>
      <color rgb="FF575756"/>
      <name val="Santander Text"/>
      <family val="2"/>
    </font>
    <font>
      <b/>
      <sz val="11"/>
      <color rgb="FF575756"/>
      <name val="Santander Text"/>
      <family val="2"/>
    </font>
    <font>
      <i/>
      <sz val="11"/>
      <color rgb="FF575756"/>
      <name val="Santander Text"/>
      <family val="2"/>
    </font>
    <font>
      <sz val="9"/>
      <color rgb="FF575756"/>
      <name val="Santander Text"/>
      <family val="2"/>
    </font>
    <font>
      <b/>
      <i/>
      <u/>
      <sz val="11"/>
      <color theme="1"/>
      <name val="Santander Text"/>
      <family val="2"/>
    </font>
    <font>
      <b/>
      <sz val="10"/>
      <color rgb="FFC00000"/>
      <name val="Santander Text"/>
      <family val="2"/>
    </font>
    <font>
      <sz val="11"/>
      <color rgb="FFFF0000"/>
      <name val="Calibri"/>
      <family val="2"/>
      <scheme val="minor"/>
    </font>
    <font>
      <b/>
      <sz val="11"/>
      <color theme="0"/>
      <name val="Calibri"/>
      <family val="2"/>
      <scheme val="minor"/>
    </font>
    <font>
      <sz val="11"/>
      <color theme="0"/>
      <name val="Santander Text"/>
      <family val="2"/>
    </font>
    <font>
      <b/>
      <sz val="11"/>
      <color theme="0"/>
      <name val="Santander Text"/>
      <family val="2"/>
    </font>
    <font>
      <b/>
      <u/>
      <sz val="11"/>
      <name val="Santander Text"/>
      <family val="2"/>
    </font>
    <font>
      <sz val="11"/>
      <color theme="2"/>
      <name val="Santander Text"/>
      <family val="2"/>
    </font>
    <font>
      <sz val="10"/>
      <name val="Arial"/>
      <family val="2"/>
    </font>
    <font>
      <sz val="10"/>
      <color indexed="0"/>
      <name val="MS Sans Serif"/>
      <family val="2"/>
    </font>
    <font>
      <u/>
      <sz val="10"/>
      <color indexed="12"/>
      <name val="Arial"/>
      <family val="2"/>
    </font>
    <font>
      <b/>
      <sz val="10"/>
      <color theme="4"/>
      <name val="Santander Text"/>
      <family val="2"/>
    </font>
    <font>
      <b/>
      <strike/>
      <sz val="10"/>
      <color rgb="FFFF0000"/>
      <name val="Santander Text"/>
      <family val="2"/>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rgb="FFBFBFBF"/>
        <bgColor indexed="64"/>
      </patternFill>
    </fill>
    <fill>
      <patternFill patternType="solid">
        <fgColor rgb="FFFF0000"/>
        <bgColor indexed="64"/>
      </patternFill>
    </fill>
    <fill>
      <patternFill patternType="solid">
        <fgColor theme="0" tint="-0.249977111117893"/>
        <bgColor indexed="64"/>
      </patternFill>
    </fill>
    <fill>
      <patternFill patternType="solid">
        <fgColor theme="2"/>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rgb="FFD1005D"/>
      </bottom>
      <diagonal/>
    </border>
    <border>
      <left/>
      <right/>
      <top style="thin">
        <color rgb="FFD1005D"/>
      </top>
      <bottom/>
      <diagonal/>
    </border>
    <border>
      <left/>
      <right/>
      <top/>
      <bottom style="thin">
        <color rgb="FFBFBFBF"/>
      </bottom>
      <diagonal/>
    </border>
    <border>
      <left/>
      <right/>
      <top style="thin">
        <color rgb="FFBFBFBF"/>
      </top>
      <bottom style="thin">
        <color rgb="FFBFBFBF"/>
      </bottom>
      <diagonal/>
    </border>
    <border>
      <left/>
      <right/>
      <top style="thin">
        <color rgb="FFBFBFBF"/>
      </top>
      <bottom/>
      <diagonal/>
    </border>
    <border>
      <left/>
      <right/>
      <top style="thin">
        <color rgb="FFD1005D"/>
      </top>
      <bottom style="medium">
        <color rgb="FFD1005D"/>
      </bottom>
      <diagonal/>
    </border>
    <border>
      <left/>
      <right/>
      <top style="thin">
        <color rgb="FFD1005D"/>
      </top>
      <bottom style="thin">
        <color rgb="FFD1005D"/>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style="dotted">
        <color rgb="FFBFBFBF"/>
      </top>
      <bottom style="dotted">
        <color rgb="FFBFBFBF"/>
      </bottom>
      <diagonal/>
    </border>
    <border>
      <left/>
      <right/>
      <top style="thin">
        <color rgb="FFFF0000"/>
      </top>
      <bottom style="thin">
        <color rgb="FFFF0000"/>
      </bottom>
      <diagonal/>
    </border>
    <border>
      <left/>
      <right/>
      <top style="thin">
        <color rgb="FFFF0000"/>
      </top>
      <bottom style="dotted">
        <color theme="0" tint="-0.34998626667073579"/>
      </bottom>
      <diagonal/>
    </border>
    <border>
      <left/>
      <right/>
      <top style="dotted">
        <color theme="0" tint="-0.34998626667073579"/>
      </top>
      <bottom style="dotted">
        <color theme="0" tint="-0.34998626667073579"/>
      </bottom>
      <diagonal/>
    </border>
    <border>
      <left/>
      <right/>
      <top style="dotted">
        <color theme="0" tint="-0.34998626667073579"/>
      </top>
      <bottom style="thin">
        <color rgb="FFFF0000"/>
      </bottom>
      <diagonal/>
    </border>
    <border>
      <left/>
      <right/>
      <top style="thin">
        <color rgb="FFFF0000"/>
      </top>
      <bottom style="medium">
        <color rgb="FFFF0000"/>
      </bottom>
      <diagonal/>
    </border>
    <border>
      <left/>
      <right/>
      <top style="dotted">
        <color theme="0" tint="-0.34998626667073579"/>
      </top>
      <bottom style="medium">
        <color rgb="FFFF0000"/>
      </bottom>
      <diagonal/>
    </border>
    <border>
      <left/>
      <right/>
      <top style="thin">
        <color rgb="FFFF0000"/>
      </top>
      <bottom/>
      <diagonal/>
    </border>
    <border>
      <left/>
      <right/>
      <top style="dotted">
        <color theme="0" tint="-0.34998626667073579"/>
      </top>
      <bottom/>
      <diagonal/>
    </border>
    <border>
      <left/>
      <right/>
      <top style="medium">
        <color rgb="FFFF0000"/>
      </top>
      <bottom style="thin">
        <color rgb="FFFF0000"/>
      </bottom>
      <diagonal/>
    </border>
    <border>
      <left/>
      <right/>
      <top/>
      <bottom style="medium">
        <color rgb="FFFF0000"/>
      </bottom>
      <diagonal/>
    </border>
    <border>
      <left/>
      <right/>
      <top style="dotted">
        <color theme="0" tint="-0.24994659260841701"/>
      </top>
      <bottom style="dotted">
        <color theme="0" tint="-0.24994659260841701"/>
      </bottom>
      <diagonal/>
    </border>
    <border>
      <left/>
      <right/>
      <top style="dotted">
        <color theme="0" tint="-0.24994659260841701"/>
      </top>
      <bottom style="medium">
        <color rgb="FFFF0000"/>
      </bottom>
      <diagonal/>
    </border>
    <border>
      <left/>
      <right/>
      <top style="medium">
        <color rgb="FFFF0000"/>
      </top>
      <bottom style="medium">
        <color rgb="FFFF0000"/>
      </bottom>
      <diagonal/>
    </border>
    <border>
      <left/>
      <right/>
      <top style="thin">
        <color rgb="FFBFBFBF"/>
      </top>
      <bottom style="medium">
        <color rgb="FFFF0000"/>
      </bottom>
      <diagonal/>
    </border>
    <border>
      <left/>
      <right/>
      <top style="medium">
        <color rgb="FFFF0000"/>
      </top>
      <bottom style="dotted">
        <color theme="0" tint="-0.34998626667073579"/>
      </bottom>
      <diagonal/>
    </border>
    <border>
      <left/>
      <right/>
      <top/>
      <bottom style="thin">
        <color rgb="FFFF0000"/>
      </bottom>
      <diagonal/>
    </border>
    <border>
      <left style="thin">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thin">
        <color rgb="FFD1005D"/>
      </bottom>
      <diagonal/>
    </border>
    <border>
      <left style="thin">
        <color rgb="FFFF0000"/>
      </left>
      <right style="thin">
        <color rgb="FFFF0000"/>
      </right>
      <top style="thin">
        <color rgb="FFD1005D"/>
      </top>
      <bottom style="thin">
        <color rgb="FFD1005D"/>
      </bottom>
      <diagonal/>
    </border>
    <border>
      <left style="thin">
        <color rgb="FFFF0000"/>
      </left>
      <right style="thin">
        <color rgb="FFFF0000"/>
      </right>
      <top style="thin">
        <color rgb="FFD1005D"/>
      </top>
      <bottom/>
      <diagonal/>
    </border>
    <border>
      <left style="thin">
        <color rgb="FFFF0000"/>
      </left>
      <right style="thin">
        <color rgb="FFFF0000"/>
      </right>
      <top style="thin">
        <color rgb="FFD1005D"/>
      </top>
      <bottom style="medium">
        <color rgb="FFFF0000"/>
      </bottom>
      <diagonal/>
    </border>
    <border>
      <left style="thin">
        <color rgb="FFFF0000"/>
      </left>
      <right style="thin">
        <color rgb="FFFF0000"/>
      </right>
      <top/>
      <bottom style="medium">
        <color rgb="FFFF0000"/>
      </bottom>
      <diagonal/>
    </border>
    <border>
      <left/>
      <right/>
      <top style="thin">
        <color rgb="FFFF0000"/>
      </top>
      <bottom style="thin">
        <color rgb="FFBFBFBF"/>
      </bottom>
      <diagonal/>
    </border>
    <border>
      <left/>
      <right/>
      <top/>
      <bottom style="dotted">
        <color theme="0" tint="-0.34998626667073579"/>
      </bottom>
      <diagonal/>
    </border>
    <border>
      <left/>
      <right/>
      <top style="medium">
        <color rgb="FFFF0000"/>
      </top>
      <bottom style="dotted">
        <color theme="0" tint="-0.24994659260841701"/>
      </bottom>
      <diagonal/>
    </border>
    <border>
      <left/>
      <right/>
      <top style="medium">
        <color rgb="FFFF0000"/>
      </top>
      <bottom/>
      <diagonal/>
    </border>
    <border>
      <left/>
      <right/>
      <top style="medium">
        <color rgb="FFFF0000"/>
      </top>
      <bottom style="thin">
        <color rgb="FFBFBFBF"/>
      </bottom>
      <diagonal/>
    </border>
    <border>
      <left/>
      <right style="thin">
        <color rgb="FFFF0000"/>
      </right>
      <top style="thin">
        <color rgb="FFFF0000"/>
      </top>
      <bottom style="medium">
        <color rgb="FFFF0000"/>
      </bottom>
      <diagonal/>
    </border>
    <border>
      <left style="thin">
        <color rgb="FFFF0000"/>
      </left>
      <right/>
      <top style="thin">
        <color rgb="FFFF0000"/>
      </top>
      <bottom style="medium">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indexed="64"/>
      </left>
      <right/>
      <top style="thin">
        <color rgb="FFFF0000"/>
      </top>
      <bottom style="thin">
        <color rgb="FFFF0000"/>
      </bottom>
      <diagonal/>
    </border>
    <border>
      <left/>
      <right style="thin">
        <color indexed="64"/>
      </right>
      <top style="thin">
        <color rgb="FFFF0000"/>
      </top>
      <bottom style="thin">
        <color rgb="FFFF0000"/>
      </bottom>
      <diagonal/>
    </border>
    <border>
      <left style="thin">
        <color indexed="64"/>
      </left>
      <right style="thin">
        <color indexed="64"/>
      </right>
      <top style="thin">
        <color rgb="FFFF0000"/>
      </top>
      <bottom/>
      <diagonal/>
    </border>
    <border>
      <left style="thin">
        <color indexed="64"/>
      </left>
      <right style="thin">
        <color indexed="64"/>
      </right>
      <top/>
      <bottom style="thin">
        <color rgb="FFFF0000"/>
      </bottom>
      <diagonal/>
    </border>
    <border>
      <left style="thin">
        <color indexed="64"/>
      </left>
      <right/>
      <top style="medium">
        <color rgb="FFFF0000"/>
      </top>
      <bottom style="dotted">
        <color theme="0" tint="-0.34998626667073579"/>
      </bottom>
      <diagonal/>
    </border>
    <border>
      <left style="thin">
        <color indexed="64"/>
      </left>
      <right style="thin">
        <color indexed="64"/>
      </right>
      <top style="medium">
        <color rgb="FFFF0000"/>
      </top>
      <bottom style="dotted">
        <color theme="0" tint="-0.34998626667073579"/>
      </bottom>
      <diagonal/>
    </border>
    <border>
      <left style="thin">
        <color indexed="64"/>
      </left>
      <right/>
      <top style="dotted">
        <color theme="0" tint="-0.34998626667073579"/>
      </top>
      <bottom style="dotted">
        <color theme="0" tint="-0.34998626667073579"/>
      </bottom>
      <diagonal/>
    </border>
    <border>
      <left style="thin">
        <color indexed="64"/>
      </left>
      <right style="thin">
        <color indexed="64"/>
      </right>
      <top style="dotted">
        <color theme="0" tint="-0.34998626667073579"/>
      </top>
      <bottom style="dotted">
        <color theme="0" tint="-0.34998626667073579"/>
      </bottom>
      <diagonal/>
    </border>
    <border>
      <left style="thin">
        <color indexed="64"/>
      </left>
      <right/>
      <top style="dotted">
        <color theme="0" tint="-0.34998626667073579"/>
      </top>
      <bottom style="thin">
        <color rgb="FFFF0000"/>
      </bottom>
      <diagonal/>
    </border>
    <border>
      <left style="thin">
        <color indexed="64"/>
      </left>
      <right/>
      <top style="thin">
        <color rgb="FFFF0000"/>
      </top>
      <bottom style="medium">
        <color rgb="FFFF0000"/>
      </bottom>
      <diagonal/>
    </border>
    <border>
      <left style="thin">
        <color indexed="64"/>
      </left>
      <right style="thin">
        <color indexed="64"/>
      </right>
      <top style="thin">
        <color rgb="FFFF0000"/>
      </top>
      <bottom style="medium">
        <color rgb="FFFF0000"/>
      </bottom>
      <diagonal/>
    </border>
    <border>
      <left/>
      <right/>
      <top style="dotted">
        <color theme="0" tint="-0.499984740745262"/>
      </top>
      <bottom style="dotted">
        <color theme="0" tint="-0.499984740745262"/>
      </bottom>
      <diagonal/>
    </border>
    <border>
      <left/>
      <right/>
      <top style="thin">
        <color rgb="FFFF0000"/>
      </top>
      <bottom style="dotted">
        <color theme="0" tint="-0.499984740745262"/>
      </bottom>
      <diagonal/>
    </border>
    <border>
      <left/>
      <right/>
      <top style="dotted">
        <color theme="0" tint="-0.499984740745262"/>
      </top>
      <bottom/>
      <diagonal/>
    </border>
    <border>
      <left/>
      <right/>
      <top/>
      <bottom style="dotted">
        <color theme="0" tint="-0.499984740745262"/>
      </bottom>
      <diagonal/>
    </border>
    <border>
      <left style="thin">
        <color rgb="FFFF0000"/>
      </left>
      <right style="thin">
        <color rgb="FFFF0000"/>
      </right>
      <top/>
      <bottom style="thin">
        <color rgb="FFFF0000"/>
      </bottom>
      <diagonal/>
    </border>
    <border>
      <left style="thin">
        <color rgb="FFFF0000"/>
      </left>
      <right style="thin">
        <color rgb="FFFF0000"/>
      </right>
      <top style="medium">
        <color rgb="FFFF0000"/>
      </top>
      <bottom/>
      <diagonal/>
    </border>
    <border>
      <left/>
      <right style="thin">
        <color rgb="FFFF0000"/>
      </right>
      <top style="medium">
        <color rgb="FFFF0000"/>
      </top>
      <bottom/>
      <diagonal/>
    </border>
    <border>
      <left style="thin">
        <color rgb="FFFF0000"/>
      </left>
      <right/>
      <top style="medium">
        <color rgb="FFFF0000"/>
      </top>
      <bottom/>
      <diagonal/>
    </border>
    <border>
      <left/>
      <right/>
      <top style="dotted">
        <color theme="0" tint="-0.499984740745262"/>
      </top>
      <bottom style="medium">
        <color rgb="FFFF0000"/>
      </bottom>
      <diagonal/>
    </border>
    <border>
      <left/>
      <right/>
      <top style="medium">
        <color rgb="FFFF0000"/>
      </top>
      <bottom style="dotted">
        <color auto="1"/>
      </bottom>
      <diagonal/>
    </border>
    <border>
      <left/>
      <right/>
      <top style="dotted">
        <color auto="1"/>
      </top>
      <bottom style="dotted">
        <color auto="1"/>
      </bottom>
      <diagonal/>
    </border>
    <border>
      <left/>
      <right/>
      <top style="dotted">
        <color auto="1"/>
      </top>
      <bottom style="medium">
        <color rgb="FFFF0000"/>
      </bottom>
      <diagonal/>
    </border>
    <border>
      <left/>
      <right style="thin">
        <color rgb="FFFF0000"/>
      </right>
      <top/>
      <bottom/>
      <diagonal/>
    </border>
    <border>
      <left style="thin">
        <color rgb="FFFF0000"/>
      </left>
      <right/>
      <top/>
      <bottom style="medium">
        <color rgb="FFFF0000"/>
      </bottom>
      <diagonal/>
    </border>
    <border>
      <left/>
      <right style="medium">
        <color rgb="FFFF0000"/>
      </right>
      <top style="medium">
        <color rgb="FFFF0000"/>
      </top>
      <bottom style="thin">
        <color rgb="FFFF0000"/>
      </bottom>
      <diagonal/>
    </border>
    <border>
      <left/>
      <right style="medium">
        <color rgb="FFFF0000"/>
      </right>
      <top style="thin">
        <color rgb="FFFF0000"/>
      </top>
      <bottom style="thin">
        <color rgb="FFFF0000"/>
      </bottom>
      <diagonal/>
    </border>
    <border>
      <left/>
      <right style="medium">
        <color rgb="FFFF0000"/>
      </right>
      <top style="thin">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thin">
        <color rgb="FFFF0000"/>
      </bottom>
      <diagonal/>
    </border>
    <border>
      <left style="medium">
        <color rgb="FFFF0000"/>
      </left>
      <right/>
      <top style="thin">
        <color rgb="FFFF0000"/>
      </top>
      <bottom style="thin">
        <color rgb="FFFF0000"/>
      </bottom>
      <diagonal/>
    </border>
    <border>
      <left style="medium">
        <color rgb="FFFF0000"/>
      </left>
      <right/>
      <top style="thin">
        <color rgb="FFFF0000"/>
      </top>
      <bottom style="medium">
        <color rgb="FFFF0000"/>
      </bottom>
      <diagonal/>
    </border>
    <border>
      <left style="medium">
        <color rgb="FFFF0000"/>
      </left>
      <right style="medium">
        <color rgb="FFFF0000"/>
      </right>
      <top/>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
      <left style="medium">
        <color rgb="FFFF0000"/>
      </left>
      <right/>
      <top/>
      <bottom/>
      <diagonal/>
    </border>
    <border>
      <left/>
      <right style="medium">
        <color rgb="FFFF0000"/>
      </right>
      <top/>
      <bottom/>
      <diagonal/>
    </border>
    <border>
      <left style="thin">
        <color rgb="FFFF0000"/>
      </left>
      <right style="medium">
        <color rgb="FFFF0000"/>
      </right>
      <top style="thin">
        <color rgb="FFFF0000"/>
      </top>
      <bottom style="medium">
        <color rgb="FFFF0000"/>
      </bottom>
      <diagonal/>
    </border>
    <border>
      <left style="medium">
        <color rgb="FFFF0000"/>
      </left>
      <right/>
      <top/>
      <bottom style="medium">
        <color rgb="FFFF0000"/>
      </bottom>
      <diagonal/>
    </border>
    <border>
      <left style="thin">
        <color rgb="FFFF0000"/>
      </left>
      <right/>
      <top style="thin">
        <color rgb="FFFF0000"/>
      </top>
      <bottom/>
      <diagonal/>
    </border>
    <border>
      <left/>
      <right style="medium">
        <color rgb="FFFF0000"/>
      </right>
      <top style="thin">
        <color rgb="FFFF0000"/>
      </top>
      <bottom/>
      <diagonal/>
    </border>
    <border>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top style="medium">
        <color rgb="FFFF0000"/>
      </top>
      <bottom style="thin">
        <color rgb="FFFF0000"/>
      </bottom>
      <diagonal/>
    </border>
    <border>
      <left/>
      <right style="thin">
        <color rgb="FFFF0000"/>
      </right>
      <top style="thin">
        <color rgb="FFFF0000"/>
      </top>
      <bottom/>
      <diagonal/>
    </border>
    <border>
      <left/>
      <right style="thin">
        <color rgb="FFFF0000"/>
      </right>
      <top/>
      <bottom style="medium">
        <color rgb="FFFF0000"/>
      </bottom>
      <diagonal/>
    </border>
    <border>
      <left/>
      <right style="thin">
        <color indexed="64"/>
      </right>
      <top/>
      <bottom style="thin">
        <color indexed="64"/>
      </bottom>
      <diagonal/>
    </border>
    <border>
      <left style="thin">
        <color rgb="FFFF0000"/>
      </left>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FF0000"/>
      </left>
      <right style="thin">
        <color rgb="FFFF0000"/>
      </right>
      <top style="thin">
        <color rgb="FFFF0000"/>
      </top>
      <bottom/>
      <diagonal/>
    </border>
  </borders>
  <cellStyleXfs count="46">
    <xf numFmtId="0" fontId="0" fillId="0" borderId="0"/>
    <xf numFmtId="0" fontId="6" fillId="2" borderId="2" applyNumberFormat="0" applyFill="0" applyBorder="0" applyAlignment="0" applyProtection="0">
      <alignment horizontal="left"/>
    </xf>
    <xf numFmtId="0" fontId="7" fillId="0" borderId="0">
      <alignment vertical="center"/>
    </xf>
    <xf numFmtId="0" fontId="7" fillId="0" borderId="0">
      <alignment vertical="center"/>
    </xf>
    <xf numFmtId="0" fontId="8" fillId="0" borderId="0" applyNumberFormat="0" applyFill="0" applyBorder="0" applyAlignment="0" applyProtection="0"/>
    <xf numFmtId="3" fontId="7" fillId="3" borderId="1" applyFont="0">
      <alignment horizontal="right" vertical="center"/>
      <protection locked="0"/>
    </xf>
    <xf numFmtId="0" fontId="9" fillId="0" borderId="0" applyNumberFormat="0" applyFill="0" applyBorder="0" applyAlignment="0" applyProtection="0"/>
    <xf numFmtId="9" fontId="10" fillId="0" borderId="0" applyFont="0" applyFill="0" applyBorder="0" applyAlignment="0" applyProtection="0"/>
    <xf numFmtId="0" fontId="11" fillId="0" borderId="0"/>
    <xf numFmtId="0" fontId="7" fillId="0" borderId="0"/>
    <xf numFmtId="0" fontId="7" fillId="0" borderId="0"/>
    <xf numFmtId="0" fontId="10" fillId="0" borderId="0"/>
    <xf numFmtId="0" fontId="12" fillId="0" borderId="0" applyNumberFormat="0" applyFill="0" applyBorder="0" applyAlignment="0" applyProtection="0"/>
    <xf numFmtId="0" fontId="13" fillId="0" borderId="0" applyNumberFormat="0" applyFill="0" applyBorder="0" applyProtection="0">
      <alignment vertical="top" wrapText="1"/>
    </xf>
    <xf numFmtId="0" fontId="10" fillId="0" borderId="0"/>
    <xf numFmtId="0" fontId="7" fillId="0" borderId="0"/>
    <xf numFmtId="0" fontId="7" fillId="0" borderId="0"/>
    <xf numFmtId="9" fontId="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4" fillId="0" borderId="0"/>
    <xf numFmtId="9" fontId="10" fillId="0" borderId="0" applyFont="0" applyFill="0" applyBorder="0" applyAlignment="0" applyProtection="0"/>
    <xf numFmtId="0" fontId="5" fillId="0" borderId="0"/>
    <xf numFmtId="0" fontId="5" fillId="0" borderId="0"/>
    <xf numFmtId="0" fontId="15" fillId="0" borderId="0"/>
    <xf numFmtId="0" fontId="14" fillId="0" borderId="0"/>
    <xf numFmtId="0" fontId="5" fillId="0" borderId="0"/>
    <xf numFmtId="0" fontId="16" fillId="0" borderId="0" applyNumberFormat="0" applyFill="0" applyBorder="0" applyAlignment="0" applyProtection="0"/>
    <xf numFmtId="9" fontId="5" fillId="0" borderId="0" applyFont="0" applyFill="0" applyBorder="0" applyAlignment="0" applyProtection="0"/>
    <xf numFmtId="0" fontId="17" fillId="2" borderId="3" applyFont="0" applyBorder="0">
      <alignment horizontal="center" wrapText="1"/>
    </xf>
    <xf numFmtId="43" fontId="10" fillId="0" borderId="0" applyFont="0" applyFill="0" applyBorder="0" applyAlignment="0" applyProtection="0"/>
    <xf numFmtId="0" fontId="7" fillId="0" borderId="0"/>
    <xf numFmtId="0" fontId="7" fillId="0" borderId="0"/>
    <xf numFmtId="9" fontId="4" fillId="0" borderId="0" applyFont="0" applyFill="0" applyBorder="0" applyAlignment="0" applyProtection="0"/>
    <xf numFmtId="9" fontId="7" fillId="0" borderId="0" applyFont="0" applyFill="0" applyBorder="0" applyAlignment="0" applyProtection="0"/>
    <xf numFmtId="0" fontId="7" fillId="0" borderId="0"/>
    <xf numFmtId="9" fontId="10" fillId="0" borderId="0" applyFont="0" applyFill="0" applyBorder="0" applyAlignment="0" applyProtection="0"/>
    <xf numFmtId="9" fontId="4" fillId="0" borderId="0" applyFont="0" applyFill="0" applyBorder="0" applyAlignment="0" applyProtection="0"/>
    <xf numFmtId="0" fontId="7" fillId="0" borderId="0"/>
    <xf numFmtId="9" fontId="7" fillId="0" borderId="0" applyFont="0" applyFill="0" applyBorder="0" applyAlignment="0" applyProtection="0"/>
    <xf numFmtId="0" fontId="7" fillId="0" borderId="0">
      <alignment vertical="top"/>
    </xf>
    <xf numFmtId="0" fontId="10" fillId="0" borderId="0"/>
    <xf numFmtId="0" fontId="103" fillId="0" borderId="0"/>
    <xf numFmtId="0" fontId="104" fillId="0" borderId="0" applyNumberFormat="0" applyFill="0" applyBorder="0" applyAlignment="0" applyProtection="0"/>
    <xf numFmtId="0" fontId="105" fillId="0" borderId="0" applyNumberFormat="0" applyFill="0" applyBorder="0" applyAlignment="0" applyProtection="0">
      <alignment vertical="top"/>
      <protection locked="0"/>
    </xf>
    <xf numFmtId="9" fontId="2" fillId="0" borderId="0" applyFont="0" applyFill="0" applyBorder="0" applyAlignment="0" applyProtection="0"/>
  </cellStyleXfs>
  <cellXfs count="1179">
    <xf numFmtId="0" fontId="0" fillId="0" borderId="0" xfId="0"/>
    <xf numFmtId="0" fontId="18" fillId="0" borderId="0" xfId="0" applyFont="1" applyAlignment="1">
      <alignment horizontal="center"/>
    </xf>
    <xf numFmtId="0" fontId="19" fillId="0" borderId="0" xfId="0" applyFont="1"/>
    <xf numFmtId="0" fontId="19" fillId="7" borderId="0" xfId="0" applyFont="1" applyFill="1" applyAlignment="1">
      <alignment horizontal="left" vertical="center"/>
    </xf>
    <xf numFmtId="0" fontId="19" fillId="0" borderId="0" xfId="0" applyFont="1" applyAlignment="1">
      <alignment horizontal="left" vertical="center"/>
    </xf>
    <xf numFmtId="0" fontId="23" fillId="7" borderId="0" xfId="15" applyFont="1" applyFill="1"/>
    <xf numFmtId="0" fontId="22" fillId="0" borderId="0" xfId="0" applyFont="1"/>
    <xf numFmtId="0" fontId="27" fillId="7" borderId="0" xfId="15" applyFont="1" applyFill="1"/>
    <xf numFmtId="0" fontId="31" fillId="0" borderId="0" xfId="0" applyFont="1"/>
    <xf numFmtId="0" fontId="30" fillId="0" borderId="0" xfId="15" applyFont="1"/>
    <xf numFmtId="0" fontId="32" fillId="7" borderId="0" xfId="15" applyFont="1" applyFill="1" applyAlignment="1">
      <alignment horizontal="left" vertical="center"/>
    </xf>
    <xf numFmtId="3" fontId="23" fillId="7" borderId="0" xfId="15" applyNumberFormat="1" applyFont="1" applyFill="1" applyAlignment="1">
      <alignment vertical="center"/>
    </xf>
    <xf numFmtId="0" fontId="20" fillId="0" borderId="0" xfId="0" applyFont="1"/>
    <xf numFmtId="164" fontId="33" fillId="0" borderId="0" xfId="15" applyNumberFormat="1" applyFont="1" applyAlignment="1">
      <alignment horizontal="right" vertical="center"/>
    </xf>
    <xf numFmtId="0" fontId="30" fillId="0" borderId="0" xfId="15" applyFont="1" applyAlignment="1">
      <alignment vertical="center"/>
    </xf>
    <xf numFmtId="0" fontId="25" fillId="0" borderId="0" xfId="15" applyFont="1" applyAlignment="1">
      <alignment horizontal="left" vertical="center"/>
    </xf>
    <xf numFmtId="0" fontId="34" fillId="0" borderId="0" xfId="15" applyFont="1" applyAlignment="1">
      <alignment vertical="center"/>
    </xf>
    <xf numFmtId="0" fontId="34" fillId="0" borderId="0" xfId="15" applyFont="1" applyAlignment="1">
      <alignment horizontal="left" vertical="center"/>
    </xf>
    <xf numFmtId="0" fontId="36" fillId="0" borderId="0" xfId="0" applyFont="1"/>
    <xf numFmtId="3" fontId="27" fillId="0" borderId="0" xfId="0" applyNumberFormat="1" applyFont="1" applyAlignment="1">
      <alignment vertical="center" wrapText="1"/>
    </xf>
    <xf numFmtId="49" fontId="35" fillId="0" borderId="0" xfId="0" applyNumberFormat="1" applyFont="1"/>
    <xf numFmtId="0" fontId="20" fillId="0" borderId="0" xfId="0" applyFont="1" applyAlignment="1">
      <alignment horizontal="center" vertical="center" wrapText="1"/>
    </xf>
    <xf numFmtId="0" fontId="38" fillId="0" borderId="0" xfId="0" applyFont="1" applyAlignment="1">
      <alignment horizontal="center" vertical="center" wrapText="1"/>
    </xf>
    <xf numFmtId="0" fontId="31" fillId="0" borderId="0" xfId="0" applyFont="1" applyAlignment="1">
      <alignment vertical="center" wrapText="1"/>
    </xf>
    <xf numFmtId="0" fontId="31" fillId="0" borderId="0" xfId="0" applyFont="1" applyAlignment="1">
      <alignment horizontal="left" vertical="center"/>
    </xf>
    <xf numFmtId="0" fontId="39" fillId="0" borderId="0" xfId="0" applyFont="1" applyAlignment="1">
      <alignment horizontal="left" vertical="center"/>
    </xf>
    <xf numFmtId="0" fontId="20" fillId="7" borderId="0" xfId="0" applyFont="1" applyFill="1" applyAlignment="1">
      <alignment horizontal="center" vertical="center" wrapText="1"/>
    </xf>
    <xf numFmtId="0" fontId="21" fillId="0" borderId="0" xfId="0" applyFont="1"/>
    <xf numFmtId="0" fontId="31" fillId="0" borderId="0" xfId="0" applyFont="1" applyAlignment="1">
      <alignment vertical="center"/>
    </xf>
    <xf numFmtId="0" fontId="20" fillId="7" borderId="0" xfId="0" applyFont="1" applyFill="1"/>
    <xf numFmtId="0" fontId="20" fillId="0" borderId="0" xfId="0" applyFont="1" applyAlignment="1">
      <alignment vertical="center"/>
    </xf>
    <xf numFmtId="0" fontId="27" fillId="0" borderId="7" xfId="0" applyFont="1" applyBorder="1" applyAlignment="1">
      <alignment horizontal="center" vertical="center"/>
    </xf>
    <xf numFmtId="0" fontId="27" fillId="0" borderId="0" xfId="0" applyFont="1"/>
    <xf numFmtId="0" fontId="36" fillId="0" borderId="0" xfId="0" applyFont="1" applyAlignment="1">
      <alignment vertical="center"/>
    </xf>
    <xf numFmtId="0" fontId="20" fillId="0" borderId="0" xfId="0" applyFont="1" applyAlignment="1">
      <alignment horizontal="center"/>
    </xf>
    <xf numFmtId="0" fontId="24" fillId="0" borderId="0" xfId="9" applyFont="1"/>
    <xf numFmtId="0" fontId="31" fillId="0" borderId="0" xfId="0" applyFont="1" applyAlignment="1">
      <alignment horizontal="center"/>
    </xf>
    <xf numFmtId="0" fontId="27" fillId="0" borderId="7" xfId="0" applyFont="1" applyBorder="1" applyAlignment="1">
      <alignment horizontal="justify" vertical="center" wrapText="1"/>
    </xf>
    <xf numFmtId="0" fontId="31" fillId="0" borderId="0" xfId="0" applyFont="1" applyAlignment="1">
      <alignment horizontal="center" vertical="center"/>
    </xf>
    <xf numFmtId="0" fontId="26" fillId="0" borderId="0" xfId="0" applyFont="1" applyAlignment="1">
      <alignment horizontal="center" vertical="center" wrapText="1"/>
    </xf>
    <xf numFmtId="0" fontId="26" fillId="0" borderId="0" xfId="0" applyFont="1" applyAlignment="1">
      <alignment vertical="center" wrapText="1"/>
    </xf>
    <xf numFmtId="0" fontId="19" fillId="0" borderId="0" xfId="0" applyFont="1" applyAlignment="1">
      <alignment vertical="center"/>
    </xf>
    <xf numFmtId="0" fontId="40" fillId="0" borderId="0" xfId="0" applyFont="1"/>
    <xf numFmtId="0" fontId="29" fillId="0" borderId="0" xfId="0" applyFont="1"/>
    <xf numFmtId="0" fontId="20" fillId="0" borderId="0" xfId="0" applyFont="1" applyAlignment="1">
      <alignment vertical="center" wrapText="1"/>
    </xf>
    <xf numFmtId="0" fontId="29" fillId="0" borderId="0" xfId="0" applyFont="1" applyAlignment="1">
      <alignment vertical="center" wrapText="1"/>
    </xf>
    <xf numFmtId="0" fontId="29" fillId="7" borderId="0" xfId="0" applyFont="1" applyFill="1" applyAlignment="1">
      <alignment horizontal="center" vertical="center" wrapText="1"/>
    </xf>
    <xf numFmtId="0" fontId="29" fillId="7" borderId="0" xfId="0" applyFont="1" applyFill="1" applyAlignment="1">
      <alignment vertical="center" wrapText="1"/>
    </xf>
    <xf numFmtId="0" fontId="35" fillId="0" borderId="0" xfId="0" applyFont="1"/>
    <xf numFmtId="0" fontId="42" fillId="0" borderId="0" xfId="0" applyFont="1"/>
    <xf numFmtId="0" fontId="29" fillId="0" borderId="0" xfId="0" applyFont="1" applyAlignment="1">
      <alignment vertical="center"/>
    </xf>
    <xf numFmtId="3" fontId="27" fillId="0" borderId="0" xfId="0" applyNumberFormat="1" applyFont="1" applyAlignment="1">
      <alignment horizontal="center" wrapText="1"/>
    </xf>
    <xf numFmtId="0" fontId="27" fillId="0" borderId="7" xfId="0" applyFont="1" applyBorder="1" applyAlignment="1">
      <alignment vertical="center"/>
    </xf>
    <xf numFmtId="0" fontId="42" fillId="0" borderId="0" xfId="0" applyFont="1" applyAlignment="1">
      <alignment horizontal="left"/>
    </xf>
    <xf numFmtId="0" fontId="43" fillId="0" borderId="0" xfId="0" applyFont="1"/>
    <xf numFmtId="0" fontId="27" fillId="0" borderId="0" xfId="0" applyFont="1" applyAlignment="1">
      <alignment horizontal="center" wrapText="1"/>
    </xf>
    <xf numFmtId="0" fontId="30" fillId="0" borderId="0" xfId="0" applyFont="1" applyAlignment="1">
      <alignment vertical="center"/>
    </xf>
    <xf numFmtId="0" fontId="30" fillId="0" borderId="0" xfId="0" applyFont="1" applyAlignment="1">
      <alignment horizontal="center"/>
    </xf>
    <xf numFmtId="0" fontId="44" fillId="0" borderId="0" xfId="0" applyFont="1" applyAlignment="1">
      <alignment wrapText="1"/>
    </xf>
    <xf numFmtId="0" fontId="27" fillId="0" borderId="8" xfId="0" applyFont="1" applyBorder="1" applyAlignment="1">
      <alignment vertical="center"/>
    </xf>
    <xf numFmtId="3" fontId="31" fillId="0" borderId="0" xfId="0" applyNumberFormat="1" applyFont="1"/>
    <xf numFmtId="0" fontId="26" fillId="0" borderId="0" xfId="0" applyFont="1"/>
    <xf numFmtId="0" fontId="45" fillId="0" borderId="0" xfId="0" applyFont="1"/>
    <xf numFmtId="0" fontId="45" fillId="7" borderId="0" xfId="0" applyFont="1" applyFill="1"/>
    <xf numFmtId="0" fontId="31" fillId="7" borderId="0" xfId="0" applyFont="1" applyFill="1"/>
    <xf numFmtId="0" fontId="37" fillId="0" borderId="0" xfId="0" applyFont="1"/>
    <xf numFmtId="0" fontId="22" fillId="0" borderId="0" xfId="0" applyFont="1" applyAlignment="1">
      <alignment vertical="center" wrapText="1"/>
    </xf>
    <xf numFmtId="0" fontId="30" fillId="0" borderId="0" xfId="0" applyFont="1"/>
    <xf numFmtId="0" fontId="27" fillId="0" borderId="8" xfId="0" applyFont="1" applyBorder="1" applyAlignment="1">
      <alignment horizontal="center" vertical="center"/>
    </xf>
    <xf numFmtId="0" fontId="27" fillId="0" borderId="6" xfId="0" applyFont="1" applyBorder="1" applyAlignment="1">
      <alignment vertical="center"/>
    </xf>
    <xf numFmtId="0" fontId="44" fillId="0" borderId="0" xfId="0" applyFont="1"/>
    <xf numFmtId="0" fontId="20" fillId="0" borderId="0" xfId="0" applyFont="1" applyAlignment="1">
      <alignment horizontal="right" vertical="center" wrapText="1"/>
    </xf>
    <xf numFmtId="0" fontId="29" fillId="0" borderId="0" xfId="0" applyFont="1" applyAlignment="1">
      <alignment horizontal="right" vertical="center" wrapText="1"/>
    </xf>
    <xf numFmtId="0" fontId="27" fillId="6" borderId="0" xfId="0" applyFont="1" applyFill="1" applyAlignment="1">
      <alignment horizontal="right" vertical="center" wrapText="1"/>
    </xf>
    <xf numFmtId="3" fontId="27" fillId="0" borderId="0" xfId="0" applyNumberFormat="1" applyFont="1" applyAlignment="1">
      <alignment horizontal="right" vertical="center" wrapText="1"/>
    </xf>
    <xf numFmtId="0" fontId="41" fillId="0" borderId="0" xfId="0" applyFont="1" applyAlignment="1">
      <alignment horizontal="center" vertical="center" wrapText="1"/>
    </xf>
    <xf numFmtId="0" fontId="41" fillId="0" borderId="0" xfId="0" applyFont="1" applyAlignment="1">
      <alignment vertical="center" wrapText="1"/>
    </xf>
    <xf numFmtId="0" fontId="41" fillId="0" borderId="0" xfId="0" applyFont="1"/>
    <xf numFmtId="0" fontId="20" fillId="6" borderId="0" xfId="0" applyFont="1" applyFill="1" applyAlignment="1">
      <alignment horizontal="center" vertical="center" wrapText="1"/>
    </xf>
    <xf numFmtId="3" fontId="27" fillId="0" borderId="6" xfId="5" applyFont="1" applyFill="1" applyBorder="1" applyAlignment="1">
      <alignment horizontal="right" vertical="center" wrapText="1"/>
      <protection locked="0"/>
    </xf>
    <xf numFmtId="3" fontId="27" fillId="0" borderId="6" xfId="5" quotePrefix="1" applyFont="1" applyFill="1" applyBorder="1" applyAlignment="1">
      <alignment horizontal="right" vertical="center" wrapText="1"/>
      <protection locked="0"/>
    </xf>
    <xf numFmtId="3" fontId="27" fillId="0" borderId="7" xfId="5" applyFont="1" applyFill="1" applyBorder="1" applyAlignment="1">
      <alignment horizontal="right" vertical="center" wrapText="1"/>
      <protection locked="0"/>
    </xf>
    <xf numFmtId="3" fontId="27" fillId="0" borderId="7" xfId="5" quotePrefix="1" applyFont="1" applyFill="1" applyBorder="1" applyAlignment="1">
      <alignment horizontal="right" vertical="center" wrapText="1"/>
      <protection locked="0"/>
    </xf>
    <xf numFmtId="3" fontId="27" fillId="0" borderId="7" xfId="5" applyFont="1" applyFill="1" applyBorder="1">
      <alignment horizontal="right" vertical="center"/>
      <protection locked="0"/>
    </xf>
    <xf numFmtId="3" fontId="27" fillId="0" borderId="8" xfId="5" applyFont="1" applyFill="1" applyBorder="1">
      <alignment horizontal="right" vertical="center"/>
      <protection locked="0"/>
    </xf>
    <xf numFmtId="3" fontId="27" fillId="0" borderId="8" xfId="5" applyFont="1" applyFill="1" applyBorder="1" applyAlignment="1">
      <alignment horizontal="right" vertical="center" wrapText="1"/>
      <protection locked="0"/>
    </xf>
    <xf numFmtId="3" fontId="27" fillId="0" borderId="8" xfId="5" quotePrefix="1" applyFont="1" applyFill="1" applyBorder="1" applyAlignment="1">
      <alignment horizontal="right" vertical="center" wrapText="1"/>
      <protection locked="0"/>
    </xf>
    <xf numFmtId="0" fontId="49" fillId="0" borderId="0" xfId="0" applyFont="1"/>
    <xf numFmtId="0" fontId="30" fillId="7" borderId="0" xfId="0" applyFont="1" applyFill="1"/>
    <xf numFmtId="0" fontId="27" fillId="0" borderId="6" xfId="0" applyFont="1" applyBorder="1" applyAlignment="1">
      <alignment horizontal="center" vertical="center"/>
    </xf>
    <xf numFmtId="0" fontId="27" fillId="0" borderId="8" xfId="0" applyFont="1" applyBorder="1" applyAlignment="1">
      <alignment horizontal="justify" vertical="center" wrapText="1"/>
    </xf>
    <xf numFmtId="0" fontId="27" fillId="0" borderId="6" xfId="0" applyFont="1" applyBorder="1" applyAlignment="1">
      <alignment horizontal="justify" vertical="center" wrapText="1"/>
    </xf>
    <xf numFmtId="0" fontId="24" fillId="0" borderId="0" xfId="0" applyFont="1"/>
    <xf numFmtId="0" fontId="47" fillId="0" borderId="0" xfId="0" applyFont="1"/>
    <xf numFmtId="0" fontId="52" fillId="7" borderId="0" xfId="0" applyFont="1" applyFill="1" applyAlignment="1">
      <alignment horizontal="left" vertical="center"/>
    </xf>
    <xf numFmtId="0" fontId="54" fillId="9" borderId="0" xfId="0" applyFont="1" applyFill="1" applyAlignment="1">
      <alignment vertical="center"/>
    </xf>
    <xf numFmtId="0" fontId="55" fillId="0" borderId="17" xfId="6" applyFont="1" applyFill="1" applyBorder="1" applyAlignment="1">
      <alignment horizontal="center" vertical="center"/>
    </xf>
    <xf numFmtId="0" fontId="20" fillId="7" borderId="17" xfId="0" applyFont="1" applyFill="1" applyBorder="1" applyAlignment="1">
      <alignment horizontal="left" vertical="center"/>
    </xf>
    <xf numFmtId="0" fontId="20" fillId="7" borderId="17" xfId="0" applyFont="1" applyFill="1" applyBorder="1" applyAlignment="1">
      <alignment horizontal="left" vertical="center" wrapText="1"/>
    </xf>
    <xf numFmtId="0" fontId="20" fillId="0" borderId="17" xfId="0" applyFont="1" applyBorder="1" applyAlignment="1">
      <alignment horizontal="left" vertical="center"/>
    </xf>
    <xf numFmtId="0" fontId="48" fillId="0" borderId="0" xfId="0" applyFont="1"/>
    <xf numFmtId="0" fontId="56" fillId="0" borderId="0" xfId="0" applyFont="1"/>
    <xf numFmtId="0" fontId="27" fillId="0" borderId="19" xfId="0" applyFont="1" applyBorder="1" applyAlignment="1">
      <alignment horizontal="center" vertical="center"/>
    </xf>
    <xf numFmtId="0" fontId="27" fillId="0" borderId="19" xfId="0" applyFont="1" applyBorder="1" applyAlignment="1">
      <alignment horizontal="justify" vertical="center"/>
    </xf>
    <xf numFmtId="3" fontId="27" fillId="0" borderId="19" xfId="0" applyNumberFormat="1" applyFont="1" applyBorder="1" applyAlignment="1">
      <alignment horizontal="right" vertical="center" wrapText="1"/>
    </xf>
    <xf numFmtId="0" fontId="27" fillId="0" borderId="20" xfId="0" applyFont="1" applyBorder="1" applyAlignment="1">
      <alignment horizontal="center" vertical="center"/>
    </xf>
    <xf numFmtId="0" fontId="27" fillId="0" borderId="20" xfId="0" applyFont="1" applyBorder="1" applyAlignment="1">
      <alignment horizontal="justify" vertical="center"/>
    </xf>
    <xf numFmtId="3" fontId="27" fillId="0" borderId="20" xfId="0" applyNumberFormat="1" applyFont="1" applyBorder="1" applyAlignment="1">
      <alignment horizontal="right" vertical="center" wrapText="1"/>
    </xf>
    <xf numFmtId="0" fontId="27" fillId="0" borderId="21" xfId="0" applyFont="1" applyBorder="1" applyAlignment="1">
      <alignment horizontal="center" vertical="center"/>
    </xf>
    <xf numFmtId="0" fontId="27" fillId="0" borderId="21" xfId="0" applyFont="1" applyBorder="1" applyAlignment="1">
      <alignment horizontal="justify" vertical="center"/>
    </xf>
    <xf numFmtId="3" fontId="27" fillId="0" borderId="21" xfId="0" applyNumberFormat="1" applyFont="1" applyBorder="1" applyAlignment="1">
      <alignment horizontal="right" vertical="center" wrapText="1"/>
    </xf>
    <xf numFmtId="0" fontId="27" fillId="0" borderId="19" xfId="0" applyFont="1" applyBorder="1" applyAlignment="1">
      <alignment horizontal="justify" vertical="center" wrapText="1"/>
    </xf>
    <xf numFmtId="0" fontId="27" fillId="0" borderId="20" xfId="0" applyFont="1" applyBorder="1" applyAlignment="1">
      <alignment horizontal="justify" vertical="center" wrapText="1"/>
    </xf>
    <xf numFmtId="0" fontId="27" fillId="0" borderId="20" xfId="0" applyFont="1" applyBorder="1" applyAlignment="1">
      <alignment vertical="center" wrapText="1"/>
    </xf>
    <xf numFmtId="0" fontId="27" fillId="0" borderId="21" xfId="0" applyFont="1" applyBorder="1" applyAlignment="1">
      <alignment horizontal="justify" vertical="center" wrapText="1"/>
    </xf>
    <xf numFmtId="0" fontId="27" fillId="0" borderId="18" xfId="0" applyFont="1" applyBorder="1" applyAlignment="1">
      <alignment horizontal="center" vertical="center"/>
    </xf>
    <xf numFmtId="0" fontId="28" fillId="0" borderId="18" xfId="0" applyFont="1" applyBorder="1" applyAlignment="1">
      <alignment horizontal="justify" vertical="center" wrapText="1"/>
    </xf>
    <xf numFmtId="3" fontId="28" fillId="0" borderId="18" xfId="0" applyNumberFormat="1" applyFont="1" applyBorder="1" applyAlignment="1">
      <alignment horizontal="right" vertical="center" wrapText="1"/>
    </xf>
    <xf numFmtId="0" fontId="28" fillId="0" borderId="22" xfId="0" applyFont="1" applyBorder="1" applyAlignment="1">
      <alignment horizontal="center" vertical="center"/>
    </xf>
    <xf numFmtId="0" fontId="28" fillId="0" borderId="22" xfId="0" applyFont="1" applyBorder="1" applyAlignment="1">
      <alignment horizontal="justify" vertical="center"/>
    </xf>
    <xf numFmtId="3" fontId="28" fillId="0" borderId="22" xfId="0" applyNumberFormat="1" applyFont="1" applyBorder="1" applyAlignment="1">
      <alignment horizontal="right" vertical="center" wrapText="1"/>
    </xf>
    <xf numFmtId="0" fontId="27" fillId="0" borderId="22" xfId="0" applyFont="1" applyBorder="1" applyAlignment="1">
      <alignment horizontal="center" vertical="center"/>
    </xf>
    <xf numFmtId="0" fontId="28" fillId="0" borderId="22" xfId="0" applyFont="1" applyBorder="1" applyAlignment="1">
      <alignment horizontal="justify" vertical="center" wrapText="1"/>
    </xf>
    <xf numFmtId="0" fontId="27" fillId="0" borderId="23" xfId="0" applyFont="1" applyBorder="1" applyAlignment="1">
      <alignment horizontal="center" vertical="center"/>
    </xf>
    <xf numFmtId="0" fontId="27" fillId="0" borderId="23" xfId="0" applyFont="1" applyBorder="1" applyAlignment="1">
      <alignment horizontal="justify" vertical="center" wrapText="1"/>
    </xf>
    <xf numFmtId="3" fontId="27" fillId="0" borderId="23" xfId="0" applyNumberFormat="1" applyFont="1" applyBorder="1" applyAlignment="1">
      <alignment horizontal="right" vertical="center" wrapText="1"/>
    </xf>
    <xf numFmtId="0" fontId="27" fillId="0" borderId="25" xfId="0" applyFont="1" applyBorder="1" applyAlignment="1">
      <alignment horizontal="center" vertical="center"/>
    </xf>
    <xf numFmtId="0" fontId="27" fillId="0" borderId="25" xfId="0" applyFont="1" applyBorder="1" applyAlignment="1">
      <alignment horizontal="justify" vertical="center" wrapText="1"/>
    </xf>
    <xf numFmtId="3" fontId="27" fillId="0" borderId="25" xfId="0" applyNumberFormat="1" applyFont="1" applyBorder="1" applyAlignment="1">
      <alignment horizontal="right" vertical="center" wrapText="1"/>
    </xf>
    <xf numFmtId="10" fontId="27" fillId="0" borderId="6" xfId="7" applyNumberFormat="1" applyFont="1" applyBorder="1" applyAlignment="1">
      <alignment horizontal="right" vertical="center" wrapText="1"/>
    </xf>
    <xf numFmtId="10" fontId="27" fillId="0" borderId="7" xfId="7" applyNumberFormat="1" applyFont="1" applyBorder="1" applyAlignment="1">
      <alignment horizontal="right" vertical="center" wrapText="1"/>
    </xf>
    <xf numFmtId="10" fontId="27" fillId="0" borderId="8" xfId="7" applyNumberFormat="1" applyFont="1" applyBorder="1" applyAlignment="1">
      <alignment horizontal="right" vertical="center" wrapText="1"/>
    </xf>
    <xf numFmtId="0" fontId="27" fillId="0" borderId="20" xfId="0" applyFont="1" applyBorder="1" applyAlignment="1">
      <alignment horizontal="left" vertical="center" wrapText="1"/>
    </xf>
    <xf numFmtId="3" fontId="27" fillId="0" borderId="26" xfId="5" applyFont="1" applyFill="1" applyBorder="1" applyAlignment="1">
      <alignment horizontal="center" vertical="center"/>
      <protection locked="0"/>
    </xf>
    <xf numFmtId="0" fontId="27" fillId="0" borderId="26" xfId="0" applyFont="1" applyBorder="1" applyAlignment="1">
      <alignment vertical="center"/>
    </xf>
    <xf numFmtId="0" fontId="26" fillId="0" borderId="22" xfId="0" applyFont="1" applyBorder="1" applyAlignment="1">
      <alignment horizontal="center" vertical="center" wrapText="1"/>
    </xf>
    <xf numFmtId="0" fontId="26" fillId="0" borderId="22" xfId="0" applyFont="1" applyBorder="1" applyAlignment="1">
      <alignment vertical="center" wrapText="1"/>
    </xf>
    <xf numFmtId="0" fontId="27" fillId="0" borderId="21" xfId="0" applyFont="1" applyBorder="1" applyAlignment="1">
      <alignment horizontal="center" vertical="center" wrapText="1"/>
    </xf>
    <xf numFmtId="0" fontId="27" fillId="0" borderId="21" xfId="0" applyFont="1" applyBorder="1" applyAlignment="1">
      <alignment vertical="center" wrapText="1"/>
    </xf>
    <xf numFmtId="0" fontId="27" fillId="6" borderId="21" xfId="0" applyFont="1" applyFill="1" applyBorder="1" applyAlignment="1">
      <alignment vertical="center" wrapText="1"/>
    </xf>
    <xf numFmtId="0" fontId="50" fillId="0" borderId="0" xfId="0" applyFont="1" applyAlignment="1">
      <alignment horizontal="right" vertical="center" wrapText="1"/>
    </xf>
    <xf numFmtId="9" fontId="50" fillId="0" borderId="24" xfId="0" applyNumberFormat="1" applyFont="1" applyBorder="1" applyAlignment="1">
      <alignment horizontal="right" vertical="center" wrapText="1"/>
    </xf>
    <xf numFmtId="0" fontId="50" fillId="0" borderId="24" xfId="0" applyFont="1" applyBorder="1" applyAlignment="1">
      <alignment horizontal="right" vertical="center" wrapText="1"/>
    </xf>
    <xf numFmtId="0" fontId="30" fillId="0" borderId="0" xfId="0" applyFont="1" applyAlignment="1">
      <alignment horizontal="center" vertical="center" wrapText="1"/>
    </xf>
    <xf numFmtId="0" fontId="50" fillId="0" borderId="0" xfId="0" applyFont="1" applyAlignment="1">
      <alignment horizontal="center" vertical="center" wrapText="1"/>
    </xf>
    <xf numFmtId="15" fontId="50" fillId="0" borderId="27" xfId="0" applyNumberFormat="1" applyFont="1" applyBorder="1" applyAlignment="1">
      <alignment horizontal="right" vertical="center" wrapText="1"/>
    </xf>
    <xf numFmtId="0" fontId="50" fillId="0" borderId="20" xfId="0" applyFont="1" applyBorder="1" applyAlignment="1">
      <alignment vertical="center" wrapText="1"/>
    </xf>
    <xf numFmtId="0" fontId="50" fillId="0" borderId="32" xfId="0" applyFont="1" applyBorder="1" applyAlignment="1">
      <alignment vertical="center" wrapText="1"/>
    </xf>
    <xf numFmtId="0" fontId="24" fillId="0" borderId="20" xfId="0" applyFont="1" applyBorder="1" applyAlignment="1">
      <alignment horizontal="left" vertical="center" wrapText="1" indent="2"/>
    </xf>
    <xf numFmtId="0" fontId="24" fillId="0" borderId="20" xfId="0" applyFont="1" applyBorder="1" applyAlignment="1">
      <alignment vertical="center" wrapText="1"/>
    </xf>
    <xf numFmtId="0" fontId="50" fillId="0" borderId="23" xfId="0" applyFont="1" applyBorder="1" applyAlignment="1">
      <alignment vertical="center" wrapText="1"/>
    </xf>
    <xf numFmtId="3" fontId="57" fillId="0" borderId="32" xfId="0" quotePrefix="1" applyNumberFormat="1" applyFont="1" applyBorder="1" applyAlignment="1">
      <alignment horizontal="right" vertical="center" wrapText="1"/>
    </xf>
    <xf numFmtId="3" fontId="23" fillId="0" borderId="20" xfId="0" quotePrefix="1" applyNumberFormat="1" applyFont="1" applyBorder="1" applyAlignment="1">
      <alignment horizontal="right" vertical="center" wrapText="1"/>
    </xf>
    <xf numFmtId="3" fontId="24" fillId="0" borderId="20" xfId="0" quotePrefix="1" applyNumberFormat="1" applyFont="1" applyBorder="1" applyAlignment="1">
      <alignment horizontal="right" vertical="center" wrapText="1"/>
    </xf>
    <xf numFmtId="3" fontId="51" fillId="0" borderId="20" xfId="0" quotePrefix="1" applyNumberFormat="1" applyFont="1" applyBorder="1" applyAlignment="1">
      <alignment horizontal="right" vertical="center" wrapText="1"/>
    </xf>
    <xf numFmtId="0" fontId="24" fillId="0" borderId="20" xfId="0" applyFont="1" applyBorder="1" applyAlignment="1">
      <alignment horizontal="right" vertical="center" wrapText="1"/>
    </xf>
    <xf numFmtId="0" fontId="23" fillId="0" borderId="20" xfId="0" applyFont="1" applyBorder="1" applyAlignment="1">
      <alignment horizontal="right" vertical="center" wrapText="1"/>
    </xf>
    <xf numFmtId="0" fontId="50" fillId="0" borderId="23" xfId="0" applyFont="1" applyBorder="1" applyAlignment="1">
      <alignment horizontal="center" vertical="center" wrapText="1"/>
    </xf>
    <xf numFmtId="3" fontId="50" fillId="0" borderId="23" xfId="0" applyNumberFormat="1" applyFont="1" applyBorder="1" applyAlignment="1">
      <alignment horizontal="right" vertical="center" wrapText="1"/>
    </xf>
    <xf numFmtId="0" fontId="51" fillId="0" borderId="26" xfId="3" applyFont="1" applyBorder="1" applyAlignment="1">
      <alignment horizontal="left" vertical="center" wrapText="1"/>
    </xf>
    <xf numFmtId="0" fontId="51" fillId="0" borderId="26" xfId="0" quotePrefix="1" applyFont="1" applyBorder="1" applyAlignment="1">
      <alignment horizontal="center" vertical="center"/>
    </xf>
    <xf numFmtId="0" fontId="24" fillId="2" borderId="6" xfId="3" applyFont="1" applyFill="1" applyBorder="1" applyAlignment="1">
      <alignment horizontal="left" vertical="center" wrapText="1" indent="2"/>
    </xf>
    <xf numFmtId="0" fontId="24" fillId="2" borderId="7" xfId="3" applyFont="1" applyFill="1" applyBorder="1" applyAlignment="1">
      <alignment horizontal="left" vertical="center" wrapText="1" indent="2"/>
    </xf>
    <xf numFmtId="0" fontId="24" fillId="2" borderId="8" xfId="3" applyFont="1" applyFill="1" applyBorder="1" applyAlignment="1">
      <alignment horizontal="left" vertical="center" wrapText="1" indent="2"/>
    </xf>
    <xf numFmtId="0" fontId="50" fillId="0" borderId="26" xfId="0" quotePrefix="1" applyFont="1" applyBorder="1" applyAlignment="1">
      <alignment horizontal="center" vertical="center"/>
    </xf>
    <xf numFmtId="0" fontId="50" fillId="0" borderId="26" xfId="3" applyFont="1" applyBorder="1" applyAlignment="1">
      <alignment horizontal="left" vertical="center" wrapText="1"/>
    </xf>
    <xf numFmtId="3" fontId="50" fillId="0" borderId="26" xfId="5" applyFont="1" applyFill="1" applyBorder="1" applyAlignment="1">
      <alignment horizontal="right" vertical="center" wrapText="1"/>
      <protection locked="0"/>
    </xf>
    <xf numFmtId="0" fontId="23" fillId="6" borderId="0" xfId="0" applyFont="1" applyFill="1" applyAlignment="1">
      <alignment horizontal="center" vertical="center" wrapText="1"/>
    </xf>
    <xf numFmtId="0" fontId="50" fillId="0" borderId="0" xfId="0" applyFont="1"/>
    <xf numFmtId="0" fontId="57" fillId="6" borderId="34" xfId="0" applyFont="1" applyFill="1" applyBorder="1" applyAlignment="1">
      <alignment horizontal="center" vertical="center" wrapText="1"/>
    </xf>
    <xf numFmtId="0" fontId="57" fillId="6" borderId="39" xfId="0" applyFont="1" applyFill="1" applyBorder="1" applyAlignment="1">
      <alignment horizontal="center" vertical="center" wrapText="1"/>
    </xf>
    <xf numFmtId="0" fontId="53" fillId="7" borderId="0" xfId="0" applyFont="1" applyFill="1" applyAlignment="1">
      <alignment horizontal="left" vertical="center"/>
    </xf>
    <xf numFmtId="0" fontId="24" fillId="0" borderId="32" xfId="0" quotePrefix="1" applyFont="1" applyBorder="1" applyAlignment="1">
      <alignment horizontal="center" vertical="center"/>
    </xf>
    <xf numFmtId="0" fontId="24" fillId="0" borderId="32" xfId="3" applyFont="1" applyBorder="1" applyAlignment="1">
      <alignment horizontal="left" vertical="center" wrapText="1" indent="1"/>
    </xf>
    <xf numFmtId="3" fontId="24" fillId="0" borderId="32" xfId="5" applyFont="1" applyFill="1" applyBorder="1" applyAlignment="1">
      <alignment horizontal="center" vertical="center"/>
      <protection locked="0"/>
    </xf>
    <xf numFmtId="0" fontId="24" fillId="0" borderId="20" xfId="0" quotePrefix="1" applyFont="1" applyBorder="1" applyAlignment="1">
      <alignment horizontal="center" vertical="center"/>
    </xf>
    <xf numFmtId="0" fontId="24" fillId="0" borderId="20" xfId="3" applyFont="1" applyBorder="1" applyAlignment="1">
      <alignment horizontal="left" vertical="center" wrapText="1" indent="1"/>
    </xf>
    <xf numFmtId="0" fontId="24" fillId="0" borderId="21" xfId="0" quotePrefix="1" applyFont="1" applyBorder="1" applyAlignment="1">
      <alignment horizontal="center" vertical="center"/>
    </xf>
    <xf numFmtId="0" fontId="24" fillId="0" borderId="21" xfId="3" applyFont="1" applyBorder="1" applyAlignment="1">
      <alignment horizontal="left" vertical="center" wrapText="1" indent="1"/>
    </xf>
    <xf numFmtId="3" fontId="24" fillId="0" borderId="21" xfId="5" applyFont="1" applyFill="1" applyBorder="1" applyAlignment="1">
      <alignment horizontal="center" vertical="center" wrapText="1"/>
      <protection locked="0"/>
    </xf>
    <xf numFmtId="0" fontId="24" fillId="0" borderId="32" xfId="0" applyFont="1" applyBorder="1" applyAlignment="1">
      <alignment vertical="center" wrapText="1"/>
    </xf>
    <xf numFmtId="3" fontId="24" fillId="0" borderId="32" xfId="2" applyNumberFormat="1" applyFont="1" applyBorder="1" applyAlignment="1">
      <alignment vertical="center" wrapText="1"/>
    </xf>
    <xf numFmtId="3" fontId="24" fillId="6" borderId="32" xfId="0" applyNumberFormat="1" applyFont="1" applyFill="1" applyBorder="1" applyAlignment="1">
      <alignment vertical="center" wrapText="1"/>
    </xf>
    <xf numFmtId="0" fontId="24" fillId="6" borderId="32" xfId="0" applyFont="1" applyFill="1" applyBorder="1" applyAlignment="1">
      <alignment horizontal="center" vertical="center" wrapText="1"/>
    </xf>
    <xf numFmtId="0" fontId="24" fillId="6" borderId="32" xfId="0" applyFont="1" applyFill="1" applyBorder="1" applyAlignment="1">
      <alignment vertical="center" wrapText="1"/>
    </xf>
    <xf numFmtId="0" fontId="23" fillId="0" borderId="0" xfId="0" applyFont="1" applyAlignment="1">
      <alignment horizontal="right" vertical="center" wrapText="1"/>
    </xf>
    <xf numFmtId="0" fontId="50" fillId="0" borderId="22" xfId="0" applyFont="1" applyBorder="1" applyAlignment="1">
      <alignment horizontal="right" vertical="center" wrapText="1"/>
    </xf>
    <xf numFmtId="0" fontId="30" fillId="0" borderId="22" xfId="0" applyFont="1" applyBorder="1" applyAlignment="1">
      <alignment horizontal="center" vertical="center" wrapText="1"/>
    </xf>
    <xf numFmtId="0" fontId="50" fillId="0" borderId="22" xfId="0" applyFont="1" applyBorder="1" applyAlignment="1">
      <alignment vertical="center" wrapText="1"/>
    </xf>
    <xf numFmtId="3" fontId="50" fillId="6" borderId="22" xfId="0" applyNumberFormat="1" applyFont="1" applyFill="1" applyBorder="1" applyAlignment="1">
      <alignment vertical="center" wrapText="1"/>
    </xf>
    <xf numFmtId="3" fontId="24" fillId="0" borderId="32" xfId="0" applyNumberFormat="1" applyFont="1" applyBorder="1" applyAlignment="1">
      <alignment vertical="center" wrapText="1"/>
    </xf>
    <xf numFmtId="3" fontId="24" fillId="0" borderId="20" xfId="0" applyNumberFormat="1" applyFont="1" applyBorder="1" applyAlignment="1">
      <alignment vertical="center" wrapText="1"/>
    </xf>
    <xf numFmtId="0" fontId="59" fillId="0" borderId="20" xfId="0" applyFont="1" applyBorder="1" applyAlignment="1">
      <alignment vertical="center" wrapText="1"/>
    </xf>
    <xf numFmtId="3" fontId="50" fillId="0" borderId="23" xfId="0" applyNumberFormat="1" applyFont="1" applyBorder="1" applyAlignment="1">
      <alignment vertical="center" wrapText="1"/>
    </xf>
    <xf numFmtId="0" fontId="60" fillId="0" borderId="0" xfId="0" applyFont="1" applyAlignment="1">
      <alignment horizontal="center" vertical="center"/>
    </xf>
    <xf numFmtId="0" fontId="24" fillId="0" borderId="32" xfId="0" applyFont="1" applyBorder="1" applyAlignment="1">
      <alignment vertical="center"/>
    </xf>
    <xf numFmtId="3" fontId="24" fillId="0" borderId="32" xfId="0" applyNumberFormat="1" applyFont="1" applyBorder="1" applyAlignment="1">
      <alignment horizontal="right" vertical="center" wrapText="1"/>
    </xf>
    <xf numFmtId="0" fontId="24" fillId="0" borderId="20" xfId="0" applyFont="1" applyBorder="1" applyAlignment="1">
      <alignment vertical="center"/>
    </xf>
    <xf numFmtId="3" fontId="24" fillId="0" borderId="20" xfId="0" applyNumberFormat="1" applyFont="1" applyBorder="1" applyAlignment="1">
      <alignment horizontal="right" vertical="center" wrapText="1"/>
    </xf>
    <xf numFmtId="0" fontId="24" fillId="0" borderId="21" xfId="0" applyFont="1" applyBorder="1" applyAlignment="1">
      <alignment vertical="center"/>
    </xf>
    <xf numFmtId="0" fontId="50" fillId="0" borderId="22" xfId="0" applyFont="1" applyBorder="1" applyAlignment="1">
      <alignment horizontal="center" vertical="center" wrapText="1"/>
    </xf>
    <xf numFmtId="0" fontId="50" fillId="0" borderId="22" xfId="0" applyFont="1" applyBorder="1" applyAlignment="1">
      <alignment vertical="center"/>
    </xf>
    <xf numFmtId="3" fontId="50" fillId="0" borderId="22" xfId="0" applyNumberFormat="1" applyFont="1" applyBorder="1" applyAlignment="1">
      <alignment horizontal="right" vertical="center" wrapText="1"/>
    </xf>
    <xf numFmtId="0" fontId="30" fillId="0" borderId="0" xfId="0" applyFont="1" applyAlignment="1">
      <alignment vertical="center" wrapText="1"/>
    </xf>
    <xf numFmtId="3" fontId="50" fillId="0" borderId="22" xfId="0" applyNumberFormat="1" applyFont="1" applyBorder="1" applyAlignment="1">
      <alignment horizontal="center" vertical="center" wrapText="1"/>
    </xf>
    <xf numFmtId="3" fontId="24" fillId="6" borderId="32" xfId="0" applyNumberFormat="1" applyFont="1" applyFill="1" applyBorder="1" applyAlignment="1">
      <alignment horizontal="right" vertical="center" wrapText="1"/>
    </xf>
    <xf numFmtId="0" fontId="24" fillId="6" borderId="20" xfId="0" applyFont="1" applyFill="1" applyBorder="1" applyAlignment="1">
      <alignment horizontal="right" vertical="center" wrapText="1"/>
    </xf>
    <xf numFmtId="0" fontId="24" fillId="0" borderId="21" xfId="0" applyFont="1" applyBorder="1" applyAlignment="1">
      <alignment vertical="center" wrapText="1"/>
    </xf>
    <xf numFmtId="0" fontId="24" fillId="0" borderId="25" xfId="0" applyFont="1" applyBorder="1" applyAlignment="1">
      <alignment vertical="center" wrapText="1"/>
    </xf>
    <xf numFmtId="0" fontId="24" fillId="6" borderId="25" xfId="0" applyFont="1" applyFill="1" applyBorder="1" applyAlignment="1">
      <alignment horizontal="right" vertical="center" wrapText="1"/>
    </xf>
    <xf numFmtId="0" fontId="51" fillId="0" borderId="26" xfId="0" applyFont="1" applyBorder="1" applyAlignment="1">
      <alignment vertical="center" wrapText="1"/>
    </xf>
    <xf numFmtId="3" fontId="50" fillId="6" borderId="26" xfId="0" applyNumberFormat="1" applyFont="1" applyFill="1" applyBorder="1" applyAlignment="1">
      <alignment vertical="center" wrapText="1"/>
    </xf>
    <xf numFmtId="0" fontId="50" fillId="0" borderId="32" xfId="0" applyFont="1" applyBorder="1" applyAlignment="1">
      <alignment horizontal="center" vertical="center" wrapText="1"/>
    </xf>
    <xf numFmtId="3" fontId="50" fillId="0" borderId="32" xfId="0" applyNumberFormat="1" applyFont="1" applyBorder="1" applyAlignment="1">
      <alignment vertical="center"/>
    </xf>
    <xf numFmtId="3" fontId="24" fillId="0" borderId="20" xfId="0" applyNumberFormat="1" applyFont="1" applyBorder="1" applyAlignment="1">
      <alignment vertical="center"/>
    </xf>
    <xf numFmtId="3" fontId="24" fillId="0" borderId="21" xfId="0" applyNumberFormat="1" applyFont="1" applyBorder="1" applyAlignment="1">
      <alignment vertical="center"/>
    </xf>
    <xf numFmtId="0" fontId="50" fillId="0" borderId="0" xfId="0" applyFont="1" applyAlignment="1">
      <alignment vertical="center"/>
    </xf>
    <xf numFmtId="0" fontId="24" fillId="0" borderId="19" xfId="0" applyFont="1" applyBorder="1" applyAlignment="1">
      <alignment horizontal="center" vertical="center" wrapText="1"/>
    </xf>
    <xf numFmtId="0" fontId="24" fillId="0" borderId="19" xfId="0" applyFont="1" applyBorder="1" applyAlignment="1">
      <alignment vertical="center" wrapText="1"/>
    </xf>
    <xf numFmtId="0" fontId="24" fillId="0" borderId="19" xfId="0" applyFont="1" applyBorder="1" applyAlignment="1">
      <alignment vertical="center"/>
    </xf>
    <xf numFmtId="0" fontId="24" fillId="0" borderId="23" xfId="0" applyFont="1" applyBorder="1" applyAlignment="1">
      <alignment horizontal="center" vertical="center" wrapText="1"/>
    </xf>
    <xf numFmtId="0" fontId="24" fillId="0" borderId="23" xfId="0" applyFont="1" applyBorder="1" applyAlignment="1">
      <alignment vertical="center" wrapText="1"/>
    </xf>
    <xf numFmtId="0" fontId="24" fillId="0" borderId="23" xfId="0" applyFont="1" applyBorder="1" applyAlignment="1">
      <alignment vertical="center"/>
    </xf>
    <xf numFmtId="0" fontId="62" fillId="0" borderId="0" xfId="0" applyFont="1"/>
    <xf numFmtId="0" fontId="23" fillId="0" borderId="32" xfId="0" applyFont="1" applyBorder="1" applyAlignment="1">
      <alignment vertical="center" wrapText="1"/>
    </xf>
    <xf numFmtId="0" fontId="23" fillId="0" borderId="20" xfId="0" applyFont="1" applyBorder="1" applyAlignment="1">
      <alignment vertical="center" wrapText="1"/>
    </xf>
    <xf numFmtId="0" fontId="57" fillId="0" borderId="22" xfId="0" applyFont="1" applyBorder="1" applyAlignment="1">
      <alignment vertical="center" wrapText="1"/>
    </xf>
    <xf numFmtId="0" fontId="50" fillId="7" borderId="0" xfId="0" applyFont="1" applyFill="1" applyAlignment="1">
      <alignment horizontal="center" vertical="center" wrapText="1"/>
    </xf>
    <xf numFmtId="0" fontId="24" fillId="0" borderId="32" xfId="0" applyFont="1" applyBorder="1" applyAlignment="1">
      <alignment horizontal="center" vertical="center"/>
    </xf>
    <xf numFmtId="3" fontId="24" fillId="7" borderId="32" xfId="0" applyNumberFormat="1" applyFont="1" applyFill="1" applyBorder="1" applyAlignment="1">
      <alignment horizontal="right" vertical="center"/>
    </xf>
    <xf numFmtId="0" fontId="24" fillId="0" borderId="21" xfId="0" applyFont="1" applyBorder="1" applyAlignment="1">
      <alignment horizontal="center" vertical="center"/>
    </xf>
    <xf numFmtId="3" fontId="24" fillId="7" borderId="21" xfId="0" applyNumberFormat="1" applyFont="1" applyFill="1" applyBorder="1" applyAlignment="1">
      <alignment horizontal="right" vertical="center"/>
    </xf>
    <xf numFmtId="0" fontId="50" fillId="0" borderId="22" xfId="0" applyFont="1" applyBorder="1" applyAlignment="1">
      <alignment horizontal="center" vertical="center"/>
    </xf>
    <xf numFmtId="3" fontId="50" fillId="7" borderId="22" xfId="0" applyNumberFormat="1" applyFont="1" applyFill="1" applyBorder="1" applyAlignment="1">
      <alignment horizontal="right" vertical="center"/>
    </xf>
    <xf numFmtId="49" fontId="51" fillId="0" borderId="42" xfId="0" applyNumberFormat="1" applyFont="1" applyBorder="1" applyAlignment="1">
      <alignment horizontal="center" vertical="center" wrapText="1"/>
    </xf>
    <xf numFmtId="0" fontId="51" fillId="0" borderId="42" xfId="0" applyFont="1" applyBorder="1" applyAlignment="1">
      <alignment vertical="center" wrapText="1"/>
    </xf>
    <xf numFmtId="3" fontId="57" fillId="0" borderId="42" xfId="0" applyNumberFormat="1" applyFont="1" applyBorder="1" applyAlignment="1">
      <alignment horizontal="right" vertical="center" wrapText="1"/>
    </xf>
    <xf numFmtId="49" fontId="24" fillId="0" borderId="28" xfId="0" applyNumberFormat="1" applyFont="1" applyBorder="1" applyAlignment="1">
      <alignment horizontal="center" vertical="center" wrapText="1"/>
    </xf>
    <xf numFmtId="0" fontId="24" fillId="0" borderId="28" xfId="0" applyFont="1" applyBorder="1" applyAlignment="1">
      <alignment vertical="center" wrapText="1"/>
    </xf>
    <xf numFmtId="3" fontId="23" fillId="0" borderId="28" xfId="0" applyNumberFormat="1" applyFont="1" applyBorder="1" applyAlignment="1">
      <alignment horizontal="right" vertical="center" wrapText="1"/>
    </xf>
    <xf numFmtId="0" fontId="24" fillId="0" borderId="28" xfId="0" applyFont="1" applyBorder="1" applyAlignment="1">
      <alignment horizontal="left" vertical="center" wrapText="1" indent="2"/>
    </xf>
    <xf numFmtId="49" fontId="51" fillId="0" borderId="29" xfId="0" applyNumberFormat="1" applyFont="1" applyBorder="1" applyAlignment="1">
      <alignment horizontal="center" vertical="center" wrapText="1"/>
    </xf>
    <xf numFmtId="0" fontId="51" fillId="0" borderId="29" xfId="0" applyFont="1" applyBorder="1" applyAlignment="1">
      <alignment vertical="center" wrapText="1"/>
    </xf>
    <xf numFmtId="3" fontId="57" fillId="0" borderId="29" xfId="0" applyNumberFormat="1" applyFont="1" applyBorder="1" applyAlignment="1">
      <alignment horizontal="right" vertical="center" wrapText="1"/>
    </xf>
    <xf numFmtId="49" fontId="51" fillId="0" borderId="32" xfId="0" applyNumberFormat="1" applyFont="1" applyBorder="1" applyAlignment="1">
      <alignment horizontal="center" vertical="center" wrapText="1"/>
    </xf>
    <xf numFmtId="0" fontId="51" fillId="0" borderId="32" xfId="0" applyFont="1" applyBorder="1" applyAlignment="1">
      <alignment vertical="center" wrapText="1"/>
    </xf>
    <xf numFmtId="3" fontId="51" fillId="0" borderId="32" xfId="0" quotePrefix="1" applyNumberFormat="1" applyFont="1" applyBorder="1" applyAlignment="1">
      <alignment vertical="center" wrapText="1"/>
    </xf>
    <xf numFmtId="49" fontId="51" fillId="5" borderId="43" xfId="0" applyNumberFormat="1" applyFont="1" applyFill="1" applyBorder="1" applyAlignment="1">
      <alignment vertical="center"/>
    </xf>
    <xf numFmtId="49" fontId="24" fillId="0" borderId="20" xfId="0" applyNumberFormat="1" applyFont="1" applyBorder="1" applyAlignment="1">
      <alignment horizontal="center" vertical="center" wrapText="1"/>
    </xf>
    <xf numFmtId="3" fontId="24" fillId="0" borderId="20" xfId="0" quotePrefix="1" applyNumberFormat="1" applyFont="1" applyBorder="1" applyAlignment="1">
      <alignment vertical="center" wrapText="1"/>
    </xf>
    <xf numFmtId="49" fontId="24" fillId="5" borderId="0" xfId="0" applyNumberFormat="1" applyFont="1" applyFill="1" applyAlignment="1">
      <alignment vertical="center"/>
    </xf>
    <xf numFmtId="0" fontId="24" fillId="0" borderId="20" xfId="0" applyFont="1" applyBorder="1" applyAlignment="1">
      <alignment horizontal="left" vertical="center" wrapText="1" indent="1"/>
    </xf>
    <xf numFmtId="49" fontId="24" fillId="5" borderId="41" xfId="0" applyNumberFormat="1" applyFont="1" applyFill="1" applyBorder="1" applyAlignment="1">
      <alignment vertical="center"/>
    </xf>
    <xf numFmtId="49" fontId="24" fillId="5" borderId="25" xfId="0" applyNumberFormat="1" applyFont="1" applyFill="1" applyBorder="1" applyAlignment="1">
      <alignment vertical="center"/>
    </xf>
    <xf numFmtId="49" fontId="51" fillId="0" borderId="23" xfId="0" applyNumberFormat="1" applyFont="1" applyBorder="1" applyAlignment="1">
      <alignment horizontal="center" vertical="center" wrapText="1"/>
    </xf>
    <xf numFmtId="0" fontId="51" fillId="0" borderId="23" xfId="0" applyFont="1" applyBorder="1" applyAlignment="1">
      <alignment vertical="center" wrapText="1"/>
    </xf>
    <xf numFmtId="3" fontId="51" fillId="0" borderId="23" xfId="0" quotePrefix="1" applyNumberFormat="1" applyFont="1" applyBorder="1" applyAlignment="1">
      <alignment vertical="center" wrapText="1"/>
    </xf>
    <xf numFmtId="49" fontId="51" fillId="5" borderId="27" xfId="0" applyNumberFormat="1" applyFont="1" applyFill="1" applyBorder="1" applyAlignment="1">
      <alignment vertical="center"/>
    </xf>
    <xf numFmtId="0" fontId="50" fillId="7" borderId="0" xfId="0" applyFont="1" applyFill="1" applyAlignment="1">
      <alignment vertical="center" wrapText="1"/>
    </xf>
    <xf numFmtId="0" fontId="30" fillId="7" borderId="0" xfId="0" applyFont="1" applyFill="1" applyAlignment="1">
      <alignment horizontal="center" vertical="center" wrapText="1"/>
    </xf>
    <xf numFmtId="3" fontId="24" fillId="7" borderId="0" xfId="0" applyNumberFormat="1" applyFont="1" applyFill="1" applyAlignment="1">
      <alignment horizontal="center" vertical="center" wrapText="1"/>
    </xf>
    <xf numFmtId="0" fontId="23" fillId="0" borderId="32" xfId="0" applyFont="1" applyBorder="1" applyAlignment="1">
      <alignment horizontal="center" vertical="center" wrapText="1"/>
    </xf>
    <xf numFmtId="3" fontId="24" fillId="0" borderId="32" xfId="0" applyNumberFormat="1" applyFont="1" applyBorder="1" applyAlignment="1">
      <alignment horizontal="center" vertical="center" wrapText="1"/>
    </xf>
    <xf numFmtId="0" fontId="23" fillId="0" borderId="20" xfId="0" applyFont="1" applyBorder="1" applyAlignment="1">
      <alignment horizontal="center" vertical="center" wrapText="1"/>
    </xf>
    <xf numFmtId="3" fontId="24" fillId="0" borderId="20" xfId="0" applyNumberFormat="1" applyFont="1" applyBorder="1" applyAlignment="1">
      <alignment horizontal="center" vertical="center" wrapText="1"/>
    </xf>
    <xf numFmtId="3" fontId="24" fillId="5" borderId="20" xfId="0" applyNumberFormat="1"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23" xfId="0" applyFont="1" applyBorder="1" applyAlignment="1">
      <alignment vertical="center" wrapText="1"/>
    </xf>
    <xf numFmtId="3" fontId="24" fillId="0" borderId="23" xfId="0" applyNumberFormat="1" applyFont="1" applyBorder="1" applyAlignment="1">
      <alignment horizontal="center" vertical="center" wrapText="1"/>
    </xf>
    <xf numFmtId="3" fontId="24" fillId="5" borderId="23" xfId="0" applyNumberFormat="1" applyFont="1" applyFill="1" applyBorder="1" applyAlignment="1">
      <alignment horizontal="center" vertical="center" wrapText="1"/>
    </xf>
    <xf numFmtId="0" fontId="50" fillId="7" borderId="24" xfId="0" applyFont="1" applyFill="1" applyBorder="1" applyAlignment="1">
      <alignment horizontal="center" vertical="center" wrapText="1"/>
    </xf>
    <xf numFmtId="0" fontId="50" fillId="7" borderId="24" xfId="0" applyFont="1" applyFill="1" applyBorder="1" applyAlignment="1">
      <alignment vertical="center" wrapText="1"/>
    </xf>
    <xf numFmtId="0" fontId="50" fillId="7" borderId="18" xfId="0" applyFont="1" applyFill="1" applyBorder="1" applyAlignment="1">
      <alignment horizontal="center" vertical="center" wrapText="1"/>
    </xf>
    <xf numFmtId="0" fontId="30" fillId="0" borderId="0" xfId="0" applyFont="1" applyAlignment="1">
      <alignment horizontal="center" vertical="center"/>
    </xf>
    <xf numFmtId="3" fontId="24" fillId="7" borderId="32" xfId="0" applyNumberFormat="1" applyFont="1" applyFill="1" applyBorder="1" applyAlignment="1">
      <alignment horizontal="center" vertical="center" wrapText="1"/>
    </xf>
    <xf numFmtId="10" fontId="24" fillId="7" borderId="32" xfId="0" applyNumberFormat="1" applyFont="1" applyFill="1" applyBorder="1" applyAlignment="1">
      <alignment horizontal="center" vertical="center" wrapText="1"/>
    </xf>
    <xf numFmtId="0" fontId="24" fillId="0" borderId="20" xfId="0" applyFont="1" applyBorder="1" applyAlignment="1">
      <alignment horizontal="left" vertical="center" wrapText="1"/>
    </xf>
    <xf numFmtId="3" fontId="24" fillId="7" borderId="20" xfId="0" applyNumberFormat="1" applyFont="1" applyFill="1" applyBorder="1" applyAlignment="1">
      <alignment horizontal="center" vertical="center" wrapText="1"/>
    </xf>
    <xf numFmtId="10" fontId="24" fillId="7" borderId="20" xfId="0" applyNumberFormat="1" applyFont="1" applyFill="1" applyBorder="1" applyAlignment="1">
      <alignment horizontal="center" vertical="center" wrapText="1"/>
    </xf>
    <xf numFmtId="10" fontId="24" fillId="0" borderId="20" xfId="0" applyNumberFormat="1" applyFont="1" applyBorder="1" applyAlignment="1">
      <alignment horizontal="center" vertical="center" wrapText="1"/>
    </xf>
    <xf numFmtId="0" fontId="24" fillId="0" borderId="21" xfId="0" applyFont="1" applyBorder="1" applyAlignment="1">
      <alignment horizontal="left" vertical="center" wrapText="1"/>
    </xf>
    <xf numFmtId="3" fontId="24" fillId="7" borderId="21" xfId="0" applyNumberFormat="1" applyFont="1" applyFill="1" applyBorder="1" applyAlignment="1">
      <alignment horizontal="center" vertical="center" wrapText="1"/>
    </xf>
    <xf numFmtId="10" fontId="24" fillId="7" borderId="21" xfId="0" applyNumberFormat="1" applyFont="1" applyFill="1" applyBorder="1" applyAlignment="1">
      <alignment horizontal="center" vertical="center" wrapText="1"/>
    </xf>
    <xf numFmtId="3" fontId="50" fillId="7" borderId="22" xfId="0" applyNumberFormat="1" applyFont="1" applyFill="1" applyBorder="1" applyAlignment="1">
      <alignment horizontal="center" vertical="center" wrapText="1"/>
    </xf>
    <xf numFmtId="10" fontId="50" fillId="7" borderId="22" xfId="0" applyNumberFormat="1" applyFont="1" applyFill="1" applyBorder="1" applyAlignment="1">
      <alignment horizontal="center" vertical="center" wrapText="1"/>
    </xf>
    <xf numFmtId="0" fontId="30" fillId="0" borderId="27" xfId="0" applyFont="1" applyBorder="1" applyAlignment="1">
      <alignment horizontal="center" vertical="center"/>
    </xf>
    <xf numFmtId="3" fontId="24" fillId="0" borderId="21" xfId="0" applyNumberFormat="1" applyFont="1" applyBorder="1" applyAlignment="1">
      <alignment horizontal="center" vertical="center" wrapText="1"/>
    </xf>
    <xf numFmtId="9" fontId="50" fillId="0" borderId="0" xfId="0" applyNumberFormat="1" applyFont="1" applyAlignment="1">
      <alignment horizontal="center" vertical="center" wrapText="1"/>
    </xf>
    <xf numFmtId="3" fontId="51" fillId="0" borderId="0" xfId="0" applyNumberFormat="1" applyFont="1" applyAlignment="1">
      <alignment horizontal="center" vertical="center" wrapText="1"/>
    </xf>
    <xf numFmtId="10" fontId="24" fillId="0" borderId="21" xfId="0" applyNumberFormat="1" applyFont="1" applyBorder="1" applyAlignment="1">
      <alignment horizontal="center" vertical="center" wrapText="1"/>
    </xf>
    <xf numFmtId="3" fontId="51" fillId="0" borderId="22" xfId="0" applyNumberFormat="1" applyFont="1" applyBorder="1" applyAlignment="1">
      <alignment horizontal="center" vertical="center" wrapText="1"/>
    </xf>
    <xf numFmtId="0" fontId="56" fillId="0" borderId="0" xfId="0" applyFont="1" applyAlignment="1">
      <alignment vertical="center"/>
    </xf>
    <xf numFmtId="0" fontId="24" fillId="7" borderId="0" xfId="15" applyFont="1" applyFill="1"/>
    <xf numFmtId="0" fontId="50" fillId="7" borderId="0" xfId="15" applyFont="1" applyFill="1" applyAlignment="1">
      <alignment vertical="center"/>
    </xf>
    <xf numFmtId="0" fontId="30" fillId="7" borderId="0" xfId="15" applyFont="1" applyFill="1" applyAlignment="1">
      <alignment vertical="center"/>
    </xf>
    <xf numFmtId="0" fontId="30" fillId="7" borderId="0" xfId="15" applyFont="1" applyFill="1"/>
    <xf numFmtId="0" fontId="24" fillId="7" borderId="0" xfId="15" applyFont="1" applyFill="1" applyAlignment="1">
      <alignment horizontal="left" vertical="center"/>
    </xf>
    <xf numFmtId="0" fontId="24" fillId="7" borderId="0" xfId="15" applyFont="1" applyFill="1" applyAlignment="1">
      <alignment vertical="center"/>
    </xf>
    <xf numFmtId="167" fontId="24" fillId="7" borderId="0" xfId="30" applyNumberFormat="1" applyFont="1" applyFill="1" applyBorder="1" applyAlignment="1">
      <alignment vertical="center"/>
    </xf>
    <xf numFmtId="0" fontId="51" fillId="7" borderId="22" xfId="0" applyFont="1" applyFill="1" applyBorder="1" applyAlignment="1">
      <alignment vertical="center"/>
    </xf>
    <xf numFmtId="167" fontId="51" fillId="7" borderId="22" xfId="30" applyNumberFormat="1" applyFont="1" applyFill="1" applyBorder="1" applyAlignment="1">
      <alignment vertical="center"/>
    </xf>
    <xf numFmtId="0" fontId="51" fillId="7" borderId="30" xfId="0" applyFont="1" applyFill="1" applyBorder="1" applyAlignment="1">
      <alignment vertical="center"/>
    </xf>
    <xf numFmtId="167" fontId="51" fillId="7" borderId="30" xfId="30" applyNumberFormat="1" applyFont="1" applyFill="1" applyBorder="1" applyAlignment="1">
      <alignment vertical="center"/>
    </xf>
    <xf numFmtId="3" fontId="50" fillId="7" borderId="27" xfId="15" quotePrefix="1" applyNumberFormat="1" applyFont="1" applyFill="1" applyBorder="1" applyAlignment="1">
      <alignment horizontal="right" vertical="center"/>
    </xf>
    <xf numFmtId="0" fontId="50" fillId="7" borderId="22" xfId="0" applyFont="1" applyFill="1" applyBorder="1" applyAlignment="1">
      <alignment vertical="center"/>
    </xf>
    <xf numFmtId="0" fontId="24" fillId="7" borderId="41" xfId="15" applyFont="1" applyFill="1" applyBorder="1" applyAlignment="1">
      <alignment horizontal="left" vertical="center"/>
    </xf>
    <xf numFmtId="0" fontId="24" fillId="7" borderId="41" xfId="15" applyFont="1" applyFill="1" applyBorder="1" applyAlignment="1">
      <alignment vertical="center"/>
    </xf>
    <xf numFmtId="167" fontId="24" fillId="7" borderId="41" xfId="30" applyNumberFormat="1" applyFont="1" applyFill="1" applyBorder="1" applyAlignment="1">
      <alignment vertical="center"/>
    </xf>
    <xf numFmtId="0" fontId="24" fillId="7" borderId="20" xfId="15" applyFont="1" applyFill="1" applyBorder="1" applyAlignment="1">
      <alignment horizontal="left" vertical="center"/>
    </xf>
    <xf numFmtId="0" fontId="24" fillId="7" borderId="20" xfId="15" applyFont="1" applyFill="1" applyBorder="1" applyAlignment="1">
      <alignment vertical="center"/>
    </xf>
    <xf numFmtId="167" fontId="24" fillId="7" borderId="20" xfId="30" applyNumberFormat="1" applyFont="1" applyFill="1" applyBorder="1" applyAlignment="1">
      <alignment vertical="center"/>
    </xf>
    <xf numFmtId="0" fontId="24" fillId="7" borderId="21" xfId="15" applyFont="1" applyFill="1" applyBorder="1" applyAlignment="1">
      <alignment horizontal="left" vertical="center"/>
    </xf>
    <xf numFmtId="0" fontId="24" fillId="7" borderId="21" xfId="15" applyFont="1" applyFill="1" applyBorder="1" applyAlignment="1">
      <alignment vertical="center"/>
    </xf>
    <xf numFmtId="167" fontId="24" fillId="7" borderId="21" xfId="30" applyNumberFormat="1" applyFont="1" applyFill="1" applyBorder="1" applyAlignment="1">
      <alignment vertical="center"/>
    </xf>
    <xf numFmtId="0" fontId="24" fillId="7" borderId="32" xfId="15" applyFont="1" applyFill="1" applyBorder="1" applyAlignment="1">
      <alignment horizontal="left" vertical="center"/>
    </xf>
    <xf numFmtId="0" fontId="24" fillId="7" borderId="32" xfId="15" applyFont="1" applyFill="1" applyBorder="1" applyAlignment="1">
      <alignment vertical="center"/>
    </xf>
    <xf numFmtId="167" fontId="24" fillId="7" borderId="32" xfId="30" applyNumberFormat="1" applyFont="1" applyFill="1" applyBorder="1" applyAlignment="1">
      <alignment vertical="center"/>
    </xf>
    <xf numFmtId="0" fontId="24" fillId="7" borderId="20" xfId="15" applyFont="1" applyFill="1" applyBorder="1" applyAlignment="1">
      <alignment horizontal="left" vertical="center" wrapText="1"/>
    </xf>
    <xf numFmtId="0" fontId="24" fillId="7" borderId="21" xfId="15" applyFont="1" applyFill="1" applyBorder="1" applyAlignment="1">
      <alignment horizontal="left" vertical="center" wrapText="1"/>
    </xf>
    <xf numFmtId="3" fontId="24" fillId="7" borderId="32" xfId="15" applyNumberFormat="1" applyFont="1" applyFill="1" applyBorder="1" applyAlignment="1">
      <alignment horizontal="right" vertical="center"/>
    </xf>
    <xf numFmtId="3" fontId="24" fillId="7" borderId="20" xfId="15" applyNumberFormat="1" applyFont="1" applyFill="1" applyBorder="1" applyAlignment="1">
      <alignment horizontal="right" vertical="center"/>
    </xf>
    <xf numFmtId="3" fontId="51" fillId="7" borderId="21" xfId="15" applyNumberFormat="1" applyFont="1" applyFill="1" applyBorder="1" applyAlignment="1">
      <alignment horizontal="right" vertical="center"/>
    </xf>
    <xf numFmtId="0" fontId="51" fillId="7" borderId="21" xfId="15" applyFont="1" applyFill="1" applyBorder="1" applyAlignment="1">
      <alignment vertical="center"/>
    </xf>
    <xf numFmtId="0" fontId="24" fillId="7" borderId="23" xfId="15" applyFont="1" applyFill="1" applyBorder="1" applyAlignment="1">
      <alignment vertical="center"/>
    </xf>
    <xf numFmtId="14" fontId="50" fillId="7" borderId="18" xfId="15" quotePrefix="1" applyNumberFormat="1" applyFont="1" applyFill="1" applyBorder="1" applyAlignment="1">
      <alignment horizontal="right" vertical="center"/>
    </xf>
    <xf numFmtId="3" fontId="24" fillId="0" borderId="0" xfId="0" applyNumberFormat="1" applyFont="1" applyAlignment="1">
      <alignment vertical="center" wrapText="1"/>
    </xf>
    <xf numFmtId="17" fontId="30" fillId="0" borderId="0" xfId="0" quotePrefix="1" applyNumberFormat="1" applyFont="1" applyAlignment="1">
      <alignment horizontal="center" vertical="center" wrapText="1"/>
    </xf>
    <xf numFmtId="17" fontId="30" fillId="0" borderId="0" xfId="0" applyNumberFormat="1" applyFont="1" applyAlignment="1">
      <alignment horizontal="center" vertical="center" wrapText="1"/>
    </xf>
    <xf numFmtId="0" fontId="35" fillId="0" borderId="20" xfId="32" applyFont="1" applyBorder="1" applyAlignment="1">
      <alignment horizontal="center" vertical="center" wrapText="1"/>
    </xf>
    <xf numFmtId="0" fontId="35" fillId="0" borderId="20" xfId="32" applyFont="1" applyBorder="1" applyAlignment="1">
      <alignment horizontal="left" vertical="center" wrapText="1"/>
    </xf>
    <xf numFmtId="0" fontId="35" fillId="0" borderId="23" xfId="32" quotePrefix="1" applyFont="1" applyBorder="1" applyAlignment="1">
      <alignment horizontal="center" vertical="center" wrapText="1"/>
    </xf>
    <xf numFmtId="0" fontId="35" fillId="0" borderId="23" xfId="32" applyFont="1" applyBorder="1" applyAlignment="1">
      <alignment horizontal="left" vertical="center" wrapText="1"/>
    </xf>
    <xf numFmtId="0" fontId="62" fillId="0" borderId="0" xfId="0" applyFont="1" applyAlignment="1">
      <alignment vertical="center"/>
    </xf>
    <xf numFmtId="0" fontId="35" fillId="0" borderId="0" xfId="0" applyFont="1" applyAlignment="1">
      <alignment vertical="center"/>
    </xf>
    <xf numFmtId="0" fontId="24" fillId="7" borderId="7" xfId="0" applyFont="1" applyFill="1" applyBorder="1" applyAlignment="1">
      <alignment vertical="center" wrapText="1"/>
    </xf>
    <xf numFmtId="0" fontId="24" fillId="7" borderId="6" xfId="0" applyFont="1" applyFill="1" applyBorder="1" applyAlignment="1">
      <alignment horizontal="center" vertical="center"/>
    </xf>
    <xf numFmtId="9" fontId="51" fillId="7" borderId="22" xfId="7" applyFont="1" applyFill="1" applyBorder="1" applyAlignment="1">
      <alignment horizontal="right" vertical="center"/>
    </xf>
    <xf numFmtId="0" fontId="24" fillId="7" borderId="32" xfId="0" applyFont="1" applyFill="1" applyBorder="1" applyAlignment="1">
      <alignment horizontal="center" vertical="center" wrapText="1"/>
    </xf>
    <xf numFmtId="0" fontId="24" fillId="7" borderId="32" xfId="0" applyFont="1" applyFill="1" applyBorder="1" applyAlignment="1">
      <alignment vertical="center" wrapText="1"/>
    </xf>
    <xf numFmtId="166" fontId="51" fillId="7" borderId="32" xfId="30" applyNumberFormat="1" applyFont="1" applyFill="1" applyBorder="1" applyAlignment="1">
      <alignment vertical="center" wrapText="1"/>
    </xf>
    <xf numFmtId="166" fontId="51" fillId="7" borderId="32" xfId="30" applyNumberFormat="1" applyFont="1" applyFill="1" applyBorder="1" applyAlignment="1">
      <alignment vertical="center"/>
    </xf>
    <xf numFmtId="0" fontId="24" fillId="0" borderId="20" xfId="0" applyFont="1" applyBorder="1" applyAlignment="1">
      <alignment horizontal="center" vertical="center"/>
    </xf>
    <xf numFmtId="166" fontId="24" fillId="0" borderId="20" xfId="30" applyNumberFormat="1" applyFont="1" applyBorder="1" applyAlignment="1">
      <alignment vertical="center"/>
    </xf>
    <xf numFmtId="166" fontId="24" fillId="8" borderId="20" xfId="30" applyNumberFormat="1" applyFont="1" applyFill="1" applyBorder="1" applyAlignment="1">
      <alignment vertical="center" wrapText="1"/>
    </xf>
    <xf numFmtId="0" fontId="24" fillId="7" borderId="20" xfId="0" applyFont="1" applyFill="1" applyBorder="1" applyAlignment="1">
      <alignment horizontal="center" vertical="center"/>
    </xf>
    <xf numFmtId="0" fontId="24" fillId="7" borderId="20" xfId="0" applyFont="1" applyFill="1" applyBorder="1" applyAlignment="1">
      <alignment vertical="center" wrapText="1"/>
    </xf>
    <xf numFmtId="166" fontId="51" fillId="7" borderId="20" xfId="30" applyNumberFormat="1" applyFont="1" applyFill="1" applyBorder="1" applyAlignment="1">
      <alignment vertical="center" wrapText="1"/>
    </xf>
    <xf numFmtId="166" fontId="51" fillId="7" borderId="20" xfId="30" applyNumberFormat="1" applyFont="1" applyFill="1" applyBorder="1" applyAlignment="1">
      <alignment horizontal="center" vertical="center" wrapText="1"/>
    </xf>
    <xf numFmtId="166" fontId="24" fillId="0" borderId="20" xfId="30" applyNumberFormat="1" applyFont="1" applyBorder="1" applyAlignment="1">
      <alignment horizontal="center" vertical="center" wrapText="1"/>
    </xf>
    <xf numFmtId="0" fontId="51" fillId="0" borderId="21" xfId="0" applyFont="1" applyBorder="1" applyAlignment="1">
      <alignment horizontal="center" vertical="center"/>
    </xf>
    <xf numFmtId="0" fontId="51" fillId="0" borderId="21" xfId="0" applyFont="1" applyBorder="1" applyAlignment="1">
      <alignment vertical="center" wrapText="1"/>
    </xf>
    <xf numFmtId="166" fontId="24" fillId="8" borderId="21" xfId="30" applyNumberFormat="1" applyFont="1" applyFill="1" applyBorder="1" applyAlignment="1">
      <alignment vertical="center"/>
    </xf>
    <xf numFmtId="166" fontId="51" fillId="0" borderId="21" xfId="30" applyNumberFormat="1" applyFont="1" applyBorder="1" applyAlignment="1">
      <alignment vertical="center"/>
    </xf>
    <xf numFmtId="0" fontId="24" fillId="7" borderId="32" xfId="0" applyFont="1" applyFill="1" applyBorder="1" applyAlignment="1">
      <alignment horizontal="center" vertical="center"/>
    </xf>
    <xf numFmtId="166" fontId="51" fillId="8" borderId="32" xfId="30" applyNumberFormat="1" applyFont="1" applyFill="1" applyBorder="1" applyAlignment="1">
      <alignment vertical="center" wrapText="1"/>
    </xf>
    <xf numFmtId="166" fontId="24" fillId="7" borderId="20" xfId="30" applyNumberFormat="1" applyFont="1" applyFill="1" applyBorder="1" applyAlignment="1">
      <alignment vertical="center" wrapText="1"/>
    </xf>
    <xf numFmtId="166" fontId="51" fillId="7" borderId="20" xfId="30" quotePrefix="1" applyNumberFormat="1" applyFont="1" applyFill="1" applyBorder="1" applyAlignment="1">
      <alignment vertical="center" wrapText="1"/>
    </xf>
    <xf numFmtId="166" fontId="24" fillId="7" borderId="41" xfId="30" applyNumberFormat="1" applyFont="1" applyFill="1" applyBorder="1" applyAlignment="1">
      <alignment vertical="center" wrapText="1"/>
    </xf>
    <xf numFmtId="166" fontId="24" fillId="8" borderId="43" xfId="30" applyNumberFormat="1" applyFont="1" applyFill="1" applyBorder="1" applyAlignment="1">
      <alignment vertical="center" wrapText="1"/>
    </xf>
    <xf numFmtId="166" fontId="24" fillId="8" borderId="0" xfId="30" applyNumberFormat="1" applyFont="1" applyFill="1" applyBorder="1" applyAlignment="1">
      <alignment vertical="center" wrapText="1"/>
    </xf>
    <xf numFmtId="166" fontId="24" fillId="8" borderId="25" xfId="30" applyNumberFormat="1" applyFont="1" applyFill="1" applyBorder="1" applyAlignment="1">
      <alignment vertical="center" wrapText="1"/>
    </xf>
    <xf numFmtId="166" fontId="24" fillId="8" borderId="41" xfId="30" applyNumberFormat="1" applyFont="1" applyFill="1" applyBorder="1" applyAlignment="1">
      <alignment vertical="center" wrapText="1"/>
    </xf>
    <xf numFmtId="166" fontId="24" fillId="8" borderId="33" xfId="30" applyNumberFormat="1" applyFont="1" applyFill="1" applyBorder="1" applyAlignment="1">
      <alignment vertical="center"/>
    </xf>
    <xf numFmtId="0" fontId="35" fillId="6" borderId="0" xfId="0" applyFont="1" applyFill="1" applyAlignment="1">
      <alignment vertical="center" wrapText="1"/>
    </xf>
    <xf numFmtId="0" fontId="50" fillId="7" borderId="27" xfId="0" applyFont="1" applyFill="1" applyBorder="1" applyAlignment="1">
      <alignment horizontal="center" vertical="center" wrapText="1"/>
    </xf>
    <xf numFmtId="0" fontId="24" fillId="0" borderId="43" xfId="0" applyFont="1" applyBorder="1" applyAlignment="1">
      <alignment horizontal="center" vertical="center"/>
    </xf>
    <xf numFmtId="0" fontId="24" fillId="0" borderId="43" xfId="0" applyFont="1" applyBorder="1" applyAlignment="1">
      <alignment vertical="center"/>
    </xf>
    <xf numFmtId="0" fontId="24" fillId="0" borderId="27" xfId="0" applyFont="1" applyBorder="1" applyAlignment="1">
      <alignment horizontal="center" vertical="center"/>
    </xf>
    <xf numFmtId="0" fontId="51" fillId="0" borderId="27" xfId="0" applyFont="1" applyBorder="1" applyAlignment="1">
      <alignment vertical="center"/>
    </xf>
    <xf numFmtId="0" fontId="51" fillId="6" borderId="21" xfId="0" applyFont="1" applyFill="1" applyBorder="1" applyAlignment="1">
      <alignment vertical="center" wrapText="1"/>
    </xf>
    <xf numFmtId="3" fontId="35" fillId="0" borderId="0" xfId="0" applyNumberFormat="1" applyFont="1"/>
    <xf numFmtId="0" fontId="24" fillId="6" borderId="20" xfId="0" applyFont="1" applyFill="1" applyBorder="1" applyAlignment="1">
      <alignment horizontal="left" vertical="center" wrapText="1" indent="1"/>
    </xf>
    <xf numFmtId="0" fontId="51" fillId="6" borderId="32" xfId="0" applyFont="1" applyFill="1" applyBorder="1" applyAlignment="1">
      <alignment vertical="center" wrapText="1"/>
    </xf>
    <xf numFmtId="166" fontId="51" fillId="0" borderId="32" xfId="30" quotePrefix="1" applyNumberFormat="1" applyFont="1" applyFill="1" applyBorder="1" applyAlignment="1">
      <alignment vertical="center" wrapText="1"/>
    </xf>
    <xf numFmtId="166" fontId="24" fillId="0" borderId="20" xfId="30" quotePrefix="1" applyNumberFormat="1" applyFont="1" applyFill="1" applyBorder="1" applyAlignment="1">
      <alignment vertical="center"/>
    </xf>
    <xf numFmtId="166" fontId="24" fillId="0" borderId="20" xfId="30" quotePrefix="1" applyNumberFormat="1" applyFont="1" applyFill="1" applyBorder="1" applyAlignment="1">
      <alignment vertical="center" wrapText="1"/>
    </xf>
    <xf numFmtId="166" fontId="24" fillId="0" borderId="20" xfId="30" quotePrefix="1" applyNumberFormat="1" applyFont="1" applyBorder="1" applyAlignment="1">
      <alignment vertical="center"/>
    </xf>
    <xf numFmtId="0" fontId="24" fillId="6" borderId="23" xfId="0" applyFont="1" applyFill="1" applyBorder="1" applyAlignment="1">
      <alignment vertical="center" wrapText="1"/>
    </xf>
    <xf numFmtId="166" fontId="24" fillId="0" borderId="23" xfId="30" quotePrefix="1" applyNumberFormat="1" applyFont="1" applyBorder="1" applyAlignment="1">
      <alignment vertical="center"/>
    </xf>
    <xf numFmtId="0" fontId="24" fillId="6" borderId="20" xfId="0" applyFont="1" applyFill="1" applyBorder="1" applyAlignment="1">
      <alignment horizontal="left" vertical="center" wrapText="1" indent="3"/>
    </xf>
    <xf numFmtId="0" fontId="24" fillId="6" borderId="23" xfId="0" applyFont="1" applyFill="1" applyBorder="1" applyAlignment="1">
      <alignment horizontal="left" vertical="center" wrapText="1" indent="3"/>
    </xf>
    <xf numFmtId="0" fontId="24" fillId="7" borderId="7" xfId="0" applyFont="1" applyFill="1" applyBorder="1" applyAlignment="1">
      <alignment horizontal="center" vertical="center" wrapText="1"/>
    </xf>
    <xf numFmtId="3" fontId="24" fillId="7" borderId="7" xfId="30" quotePrefix="1" applyNumberFormat="1" applyFont="1" applyFill="1" applyBorder="1" applyAlignment="1">
      <alignment vertical="center"/>
    </xf>
    <xf numFmtId="3" fontId="24" fillId="7" borderId="7" xfId="30" quotePrefix="1" applyNumberFormat="1" applyFont="1" applyFill="1" applyBorder="1" applyAlignment="1">
      <alignment vertical="center" wrapText="1"/>
    </xf>
    <xf numFmtId="0" fontId="24" fillId="7" borderId="0" xfId="0" applyFont="1" applyFill="1" applyAlignment="1">
      <alignment horizontal="center" vertical="center" wrapText="1"/>
    </xf>
    <xf numFmtId="0" fontId="24" fillId="7" borderId="0" xfId="0" applyFont="1" applyFill="1" applyAlignment="1">
      <alignment vertical="center" wrapText="1"/>
    </xf>
    <xf numFmtId="0" fontId="24" fillId="7" borderId="0" xfId="0" quotePrefix="1" applyFont="1" applyFill="1" applyAlignment="1">
      <alignment horizontal="center" vertical="center" wrapText="1"/>
    </xf>
    <xf numFmtId="17" fontId="50" fillId="0" borderId="18" xfId="0" applyNumberFormat="1" applyFont="1" applyBorder="1" applyAlignment="1">
      <alignment horizontal="center" vertical="center"/>
    </xf>
    <xf numFmtId="0" fontId="24" fillId="7" borderId="8" xfId="0" applyFont="1" applyFill="1" applyBorder="1" applyAlignment="1">
      <alignment horizontal="center" vertical="center"/>
    </xf>
    <xf numFmtId="0" fontId="24" fillId="7" borderId="44" xfId="0" applyFont="1" applyFill="1" applyBorder="1" applyAlignment="1">
      <alignment horizontal="center" vertical="center" wrapText="1"/>
    </xf>
    <xf numFmtId="0" fontId="24" fillId="7" borderId="44" xfId="0" applyFont="1" applyFill="1" applyBorder="1" applyAlignment="1">
      <alignment vertical="center" wrapText="1"/>
    </xf>
    <xf numFmtId="3" fontId="24" fillId="7" borderId="44" xfId="30" quotePrefix="1" applyNumberFormat="1" applyFont="1" applyFill="1" applyBorder="1" applyAlignment="1">
      <alignment vertical="center"/>
    </xf>
    <xf numFmtId="0" fontId="24" fillId="7" borderId="31" xfId="0" applyFont="1" applyFill="1" applyBorder="1" applyAlignment="1">
      <alignment horizontal="center" vertical="center" wrapText="1"/>
    </xf>
    <xf numFmtId="0" fontId="24" fillId="7" borderId="31" xfId="0" applyFont="1" applyFill="1" applyBorder="1" applyAlignment="1">
      <alignment vertical="center" wrapText="1"/>
    </xf>
    <xf numFmtId="0" fontId="24" fillId="7" borderId="32" xfId="0" applyFont="1" applyFill="1" applyBorder="1" applyAlignment="1">
      <alignment vertical="center"/>
    </xf>
    <xf numFmtId="0" fontId="24" fillId="7" borderId="20" xfId="0" applyFont="1" applyFill="1" applyBorder="1" applyAlignment="1">
      <alignment horizontal="center" vertical="center" wrapText="1"/>
    </xf>
    <xf numFmtId="165" fontId="24" fillId="7" borderId="20" xfId="7" quotePrefix="1" applyNumberFormat="1" applyFont="1" applyFill="1" applyBorder="1" applyAlignment="1">
      <alignment vertical="center" wrapText="1"/>
    </xf>
    <xf numFmtId="165" fontId="24" fillId="7" borderId="20" xfId="7" quotePrefix="1" applyNumberFormat="1" applyFont="1" applyFill="1" applyBorder="1" applyAlignment="1">
      <alignment vertical="center"/>
    </xf>
    <xf numFmtId="0" fontId="24" fillId="7" borderId="21" xfId="0" applyFont="1" applyFill="1" applyBorder="1" applyAlignment="1">
      <alignment horizontal="center" vertical="center" wrapText="1"/>
    </xf>
    <xf numFmtId="0" fontId="24" fillId="7" borderId="21" xfId="0" applyFont="1" applyFill="1" applyBorder="1" applyAlignment="1">
      <alignment vertical="center" wrapText="1"/>
    </xf>
    <xf numFmtId="0" fontId="51" fillId="7" borderId="32" xfId="0" applyFont="1" applyFill="1" applyBorder="1" applyAlignment="1">
      <alignment vertical="center"/>
    </xf>
    <xf numFmtId="3" fontId="24" fillId="7" borderId="32" xfId="30" quotePrefix="1" applyNumberFormat="1" applyFont="1" applyFill="1" applyBorder="1" applyAlignment="1">
      <alignment vertical="center" wrapText="1"/>
    </xf>
    <xf numFmtId="3" fontId="24" fillId="7" borderId="32" xfId="30" applyNumberFormat="1" applyFont="1" applyFill="1" applyBorder="1" applyAlignment="1">
      <alignment vertical="center"/>
    </xf>
    <xf numFmtId="0" fontId="51" fillId="7" borderId="21" xfId="0" applyFont="1" applyFill="1" applyBorder="1" applyAlignment="1">
      <alignment horizontal="justify" vertical="center"/>
    </xf>
    <xf numFmtId="3" fontId="24" fillId="7" borderId="21" xfId="30" quotePrefix="1" applyNumberFormat="1" applyFont="1" applyFill="1" applyBorder="1" applyAlignment="1">
      <alignment vertical="center" wrapText="1"/>
    </xf>
    <xf numFmtId="3" fontId="24" fillId="7" borderId="32" xfId="30" quotePrefix="1" applyNumberFormat="1" applyFont="1" applyFill="1" applyBorder="1" applyAlignment="1">
      <alignment vertical="center"/>
    </xf>
    <xf numFmtId="3" fontId="24" fillId="7" borderId="20" xfId="30" quotePrefix="1" applyNumberFormat="1" applyFont="1" applyFill="1" applyBorder="1" applyAlignment="1">
      <alignment vertical="center"/>
    </xf>
    <xf numFmtId="3" fontId="24" fillId="7" borderId="20" xfId="30" applyNumberFormat="1" applyFont="1" applyFill="1" applyBorder="1" applyAlignment="1">
      <alignment vertical="center"/>
    </xf>
    <xf numFmtId="0" fontId="24" fillId="7" borderId="20" xfId="0" applyFont="1" applyFill="1" applyBorder="1" applyAlignment="1">
      <alignment horizontal="justify" vertical="center"/>
    </xf>
    <xf numFmtId="3" fontId="24" fillId="7" borderId="20" xfId="30" quotePrefix="1" applyNumberFormat="1" applyFont="1" applyFill="1" applyBorder="1" applyAlignment="1">
      <alignment vertical="center" wrapText="1"/>
    </xf>
    <xf numFmtId="0" fontId="24" fillId="7" borderId="20" xfId="0" applyFont="1" applyFill="1" applyBorder="1" applyAlignment="1">
      <alignment horizontal="justify" vertical="center" wrapText="1"/>
    </xf>
    <xf numFmtId="0" fontId="24" fillId="7" borderId="21" xfId="8" applyFont="1" applyFill="1" applyBorder="1" applyAlignment="1">
      <alignment horizontal="justify" vertical="center"/>
    </xf>
    <xf numFmtId="0" fontId="51" fillId="7" borderId="21" xfId="8" applyFont="1" applyFill="1" applyBorder="1" applyAlignment="1">
      <alignment horizontal="justify" vertical="center"/>
    </xf>
    <xf numFmtId="3" fontId="24" fillId="7" borderId="21" xfId="30" applyNumberFormat="1" applyFont="1" applyFill="1" applyBorder="1" applyAlignment="1">
      <alignment vertical="center"/>
    </xf>
    <xf numFmtId="0" fontId="24" fillId="7" borderId="21" xfId="0" applyFont="1" applyFill="1" applyBorder="1" applyAlignment="1">
      <alignment horizontal="center" vertical="center"/>
    </xf>
    <xf numFmtId="3" fontId="24" fillId="7" borderId="21" xfId="8" quotePrefix="1" applyNumberFormat="1" applyFont="1" applyFill="1" applyBorder="1" applyAlignment="1">
      <alignment vertical="center" wrapText="1"/>
    </xf>
    <xf numFmtId="0" fontId="24" fillId="7" borderId="20" xfId="8" applyFont="1" applyFill="1" applyBorder="1" applyAlignment="1">
      <alignment horizontal="justify" vertical="center"/>
    </xf>
    <xf numFmtId="0" fontId="24" fillId="7" borderId="20" xfId="0" applyFont="1" applyFill="1" applyBorder="1" applyAlignment="1">
      <alignment horizontal="left" vertical="center" wrapText="1"/>
    </xf>
    <xf numFmtId="3" fontId="24" fillId="7" borderId="21" xfId="8" applyNumberFormat="1" applyFont="1" applyFill="1" applyBorder="1" applyAlignment="1">
      <alignment vertical="center"/>
    </xf>
    <xf numFmtId="0" fontId="24" fillId="7" borderId="20" xfId="8" applyFont="1" applyFill="1" applyBorder="1" applyAlignment="1">
      <alignment vertical="center" wrapText="1"/>
    </xf>
    <xf numFmtId="0" fontId="51" fillId="7" borderId="21" xfId="0" applyFont="1" applyFill="1" applyBorder="1" applyAlignment="1">
      <alignment horizontal="center" vertical="center"/>
    </xf>
    <xf numFmtId="0" fontId="51" fillId="7" borderId="21" xfId="0" quotePrefix="1" applyFont="1" applyFill="1" applyBorder="1" applyAlignment="1">
      <alignment vertical="center" wrapText="1"/>
    </xf>
    <xf numFmtId="0" fontId="65" fillId="0" borderId="0" xfId="0" applyFont="1" applyAlignment="1">
      <alignment vertical="center" wrapText="1"/>
    </xf>
    <xf numFmtId="0" fontId="50" fillId="0" borderId="0" xfId="0" applyFont="1" applyAlignment="1">
      <alignment horizontal="center" vertical="center"/>
    </xf>
    <xf numFmtId="0" fontId="24" fillId="0" borderId="32" xfId="0" applyFont="1" applyBorder="1" applyAlignment="1">
      <alignment horizontal="center" vertical="center" wrapText="1"/>
    </xf>
    <xf numFmtId="3" fontId="24" fillId="0" borderId="32" xfId="30" applyNumberFormat="1" applyFont="1" applyFill="1" applyBorder="1" applyAlignment="1">
      <alignment vertical="center" wrapText="1"/>
    </xf>
    <xf numFmtId="0" fontId="24" fillId="0" borderId="20" xfId="0" applyFont="1" applyBorder="1" applyAlignment="1">
      <alignment horizontal="center" vertical="center" wrapText="1"/>
    </xf>
    <xf numFmtId="3" fontId="24" fillId="0" borderId="20" xfId="30" applyNumberFormat="1" applyFont="1" applyFill="1" applyBorder="1" applyAlignment="1">
      <alignment vertical="center" wrapText="1"/>
    </xf>
    <xf numFmtId="3" fontId="24" fillId="0" borderId="20" xfId="30" quotePrefix="1" applyNumberFormat="1" applyFont="1" applyFill="1" applyBorder="1" applyAlignment="1">
      <alignment vertical="center" wrapText="1"/>
    </xf>
    <xf numFmtId="0" fontId="24" fillId="0" borderId="21" xfId="0" applyFont="1" applyBorder="1" applyAlignment="1">
      <alignment horizontal="center" vertical="center" wrapText="1"/>
    </xf>
    <xf numFmtId="3" fontId="24" fillId="0" borderId="21" xfId="30" applyNumberFormat="1" applyFont="1" applyFill="1" applyBorder="1" applyAlignment="1">
      <alignment vertical="center" wrapText="1"/>
    </xf>
    <xf numFmtId="0" fontId="51" fillId="0" borderId="22" xfId="0" applyFont="1" applyBorder="1" applyAlignment="1">
      <alignment horizontal="center" vertical="center" wrapText="1"/>
    </xf>
    <xf numFmtId="0" fontId="51" fillId="0" borderId="22" xfId="0" applyFont="1" applyBorder="1" applyAlignment="1">
      <alignment vertical="center" wrapText="1"/>
    </xf>
    <xf numFmtId="3" fontId="51" fillId="0" borderId="22" xfId="30" quotePrefix="1" applyNumberFormat="1" applyFont="1" applyFill="1" applyBorder="1" applyAlignment="1">
      <alignment vertical="center"/>
    </xf>
    <xf numFmtId="0" fontId="27" fillId="0" borderId="32" xfId="0" applyFont="1" applyBorder="1" applyAlignment="1">
      <alignment vertical="center" wrapText="1"/>
    </xf>
    <xf numFmtId="3" fontId="27" fillId="0" borderId="20" xfId="0" applyNumberFormat="1" applyFont="1" applyBorder="1" applyAlignment="1">
      <alignment vertical="center" wrapText="1"/>
    </xf>
    <xf numFmtId="0" fontId="28" fillId="0" borderId="22" xfId="0" applyFont="1" applyBorder="1" applyAlignment="1">
      <alignment vertical="center" wrapText="1"/>
    </xf>
    <xf numFmtId="0" fontId="23" fillId="0" borderId="0" xfId="0" applyFont="1"/>
    <xf numFmtId="0" fontId="23" fillId="0" borderId="0" xfId="0" applyFont="1" applyAlignme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50" fillId="7" borderId="0" xfId="0" applyFont="1" applyFill="1"/>
    <xf numFmtId="0" fontId="50" fillId="7" borderId="24" xfId="0" applyFont="1" applyFill="1" applyBorder="1" applyAlignment="1">
      <alignment vertical="center"/>
    </xf>
    <xf numFmtId="49" fontId="24" fillId="0" borderId="32" xfId="0" applyNumberFormat="1" applyFont="1" applyBorder="1" applyAlignment="1">
      <alignment horizontal="center" vertical="center" wrapText="1"/>
    </xf>
    <xf numFmtId="49" fontId="24" fillId="5" borderId="32" xfId="0" applyNumberFormat="1" applyFont="1" applyFill="1" applyBorder="1" applyAlignment="1">
      <alignment vertical="center" wrapText="1"/>
    </xf>
    <xf numFmtId="3" fontId="24" fillId="0" borderId="20" xfId="0" quotePrefix="1" applyNumberFormat="1" applyFont="1" applyBorder="1" applyAlignment="1">
      <alignment horizontal="center" vertical="center" wrapText="1"/>
    </xf>
    <xf numFmtId="0" fontId="24" fillId="6" borderId="20" xfId="0" applyFont="1" applyFill="1" applyBorder="1" applyAlignment="1">
      <alignment horizontal="left" vertical="center" wrapText="1"/>
    </xf>
    <xf numFmtId="49" fontId="24" fillId="0" borderId="21" xfId="0" applyNumberFormat="1" applyFont="1" applyBorder="1" applyAlignment="1">
      <alignment horizontal="center" vertical="center" wrapText="1"/>
    </xf>
    <xf numFmtId="49" fontId="51" fillId="0" borderId="22" xfId="0" applyNumberFormat="1" applyFont="1" applyBorder="1" applyAlignment="1">
      <alignment horizontal="center" vertical="center" wrapText="1"/>
    </xf>
    <xf numFmtId="3" fontId="51" fillId="0" borderId="22" xfId="0" quotePrefix="1" applyNumberFormat="1" applyFont="1" applyBorder="1" applyAlignment="1">
      <alignment horizontal="center" vertical="center"/>
    </xf>
    <xf numFmtId="0" fontId="24" fillId="6" borderId="21" xfId="0" applyFont="1" applyFill="1" applyBorder="1" applyAlignment="1">
      <alignment horizontal="left" vertical="center" wrapText="1" indent="3"/>
    </xf>
    <xf numFmtId="0" fontId="57" fillId="0" borderId="0" xfId="0" applyFont="1"/>
    <xf numFmtId="49" fontId="27" fillId="0" borderId="32" xfId="0" applyNumberFormat="1" applyFont="1" applyBorder="1" applyAlignment="1">
      <alignment horizontal="center" vertical="center" wrapText="1"/>
    </xf>
    <xf numFmtId="3" fontId="27" fillId="0" borderId="32" xfId="0" applyNumberFormat="1" applyFont="1" applyBorder="1" applyAlignment="1">
      <alignment vertical="center" wrapText="1"/>
    </xf>
    <xf numFmtId="49" fontId="27" fillId="6" borderId="20" xfId="0" applyNumberFormat="1" applyFont="1" applyFill="1" applyBorder="1" applyAlignment="1">
      <alignment horizontal="center" vertical="center" wrapText="1"/>
    </xf>
    <xf numFmtId="3" fontId="27" fillId="0" borderId="20" xfId="0" quotePrefix="1" applyNumberFormat="1" applyFont="1" applyBorder="1" applyAlignment="1">
      <alignment vertical="center" wrapText="1"/>
    </xf>
    <xf numFmtId="49" fontId="27" fillId="0" borderId="20" xfId="0" applyNumberFormat="1" applyFont="1" applyBorder="1" applyAlignment="1">
      <alignment horizontal="center" vertical="center" wrapText="1"/>
    </xf>
    <xf numFmtId="3" fontId="27" fillId="7" borderId="20" xfId="0" applyNumberFormat="1" applyFont="1" applyFill="1" applyBorder="1" applyAlignment="1">
      <alignment vertical="center" wrapText="1"/>
    </xf>
    <xf numFmtId="49" fontId="27" fillId="6" borderId="21" xfId="0" applyNumberFormat="1" applyFont="1" applyFill="1" applyBorder="1" applyAlignment="1">
      <alignment horizontal="center" vertical="center" wrapText="1"/>
    </xf>
    <xf numFmtId="3" fontId="27" fillId="7" borderId="21" xfId="0" applyNumberFormat="1" applyFont="1" applyFill="1" applyBorder="1" applyAlignment="1">
      <alignment vertical="center" wrapText="1"/>
    </xf>
    <xf numFmtId="49" fontId="28" fillId="6" borderId="22" xfId="0" applyNumberFormat="1" applyFont="1" applyFill="1" applyBorder="1" applyAlignment="1">
      <alignment horizontal="center" vertical="center" wrapText="1"/>
    </xf>
    <xf numFmtId="3" fontId="28" fillId="7" borderId="22" xfId="0" applyNumberFormat="1" applyFont="1" applyFill="1" applyBorder="1" applyAlignment="1">
      <alignment vertical="center"/>
    </xf>
    <xf numFmtId="3" fontId="28" fillId="7" borderId="22" xfId="0" applyNumberFormat="1" applyFont="1" applyFill="1" applyBorder="1" applyAlignment="1">
      <alignment vertical="center" wrapText="1"/>
    </xf>
    <xf numFmtId="0" fontId="29" fillId="7" borderId="27" xfId="0" applyFont="1" applyFill="1" applyBorder="1" applyAlignment="1">
      <alignment horizontal="center" vertical="center" wrapText="1"/>
    </xf>
    <xf numFmtId="3" fontId="24" fillId="0" borderId="21" xfId="0" applyNumberFormat="1" applyFont="1" applyBorder="1" applyAlignment="1">
      <alignment vertical="center" wrapText="1"/>
    </xf>
    <xf numFmtId="49" fontId="24" fillId="6" borderId="20" xfId="0" applyNumberFormat="1" applyFont="1" applyFill="1" applyBorder="1" applyAlignment="1">
      <alignment horizontal="center" vertical="center" wrapText="1"/>
    </xf>
    <xf numFmtId="3" fontId="51" fillId="0" borderId="22" xfId="0" applyNumberFormat="1" applyFont="1" applyBorder="1" applyAlignment="1">
      <alignment vertical="center" wrapText="1"/>
    </xf>
    <xf numFmtId="0" fontId="23" fillId="0" borderId="0" xfId="0" applyFont="1" applyAlignment="1">
      <alignment horizontal="center" vertical="center" wrapText="1"/>
    </xf>
    <xf numFmtId="0" fontId="51" fillId="0" borderId="0" xfId="0" applyFont="1"/>
    <xf numFmtId="49" fontId="24" fillId="0" borderId="19" xfId="0" applyNumberFormat="1" applyFont="1" applyBorder="1" applyAlignment="1">
      <alignment horizontal="center" vertical="center" wrapText="1"/>
    </xf>
    <xf numFmtId="3" fontId="24" fillId="0" borderId="19" xfId="0" applyNumberFormat="1" applyFont="1" applyBorder="1" applyAlignment="1">
      <alignment vertical="center" wrapText="1"/>
    </xf>
    <xf numFmtId="3" fontId="24" fillId="7" borderId="19" xfId="0" applyNumberFormat="1" applyFont="1" applyFill="1" applyBorder="1" applyAlignment="1">
      <alignment vertical="center" wrapText="1"/>
    </xf>
    <xf numFmtId="3" fontId="24" fillId="7" borderId="21" xfId="0" applyNumberFormat="1" applyFont="1" applyFill="1" applyBorder="1" applyAlignment="1">
      <alignment vertical="center" wrapText="1"/>
    </xf>
    <xf numFmtId="0" fontId="57" fillId="7" borderId="33" xfId="0" applyFont="1" applyFill="1" applyBorder="1" applyAlignment="1">
      <alignment horizontal="center" vertical="center" wrapText="1"/>
    </xf>
    <xf numFmtId="0" fontId="28" fillId="0" borderId="41" xfId="0" applyFont="1" applyBorder="1" applyAlignment="1">
      <alignment horizontal="center" vertical="center"/>
    </xf>
    <xf numFmtId="0" fontId="28" fillId="0" borderId="41" xfId="0" applyFont="1" applyBorder="1" applyAlignment="1">
      <alignment horizontal="left" vertical="center"/>
    </xf>
    <xf numFmtId="0" fontId="27" fillId="0" borderId="20" xfId="0" applyFont="1" applyBorder="1" applyAlignment="1">
      <alignment vertical="center"/>
    </xf>
    <xf numFmtId="0" fontId="27" fillId="0" borderId="23" xfId="0" applyFont="1" applyBorder="1" applyAlignment="1">
      <alignment vertical="center"/>
    </xf>
    <xf numFmtId="0" fontId="29" fillId="0" borderId="45" xfId="0" applyFont="1" applyBorder="1" applyAlignment="1">
      <alignment horizontal="center" vertical="center" wrapText="1"/>
    </xf>
    <xf numFmtId="0" fontId="29" fillId="0" borderId="34" xfId="0" applyFont="1" applyBorder="1" applyAlignment="1">
      <alignment horizontal="center" vertical="center" wrapText="1"/>
    </xf>
    <xf numFmtId="9" fontId="29" fillId="0" borderId="34" xfId="7" applyFont="1" applyFill="1" applyBorder="1" applyAlignment="1">
      <alignment horizontal="center" vertical="center" wrapText="1"/>
    </xf>
    <xf numFmtId="9" fontId="29" fillId="0" borderId="46" xfId="7" applyFont="1" applyFill="1" applyBorder="1" applyAlignment="1">
      <alignment horizontal="center" vertical="center" wrapText="1"/>
    </xf>
    <xf numFmtId="9" fontId="50" fillId="0" borderId="0" xfId="7" applyFont="1" applyFill="1" applyBorder="1" applyAlignment="1">
      <alignment horizontal="center" vertical="center" wrapText="1"/>
    </xf>
    <xf numFmtId="0" fontId="28" fillId="0" borderId="32" xfId="0" applyFont="1" applyBorder="1" applyAlignment="1">
      <alignment horizontal="center" vertical="center"/>
    </xf>
    <xf numFmtId="0" fontId="28" fillId="0" borderId="32" xfId="0" applyFont="1" applyBorder="1" applyAlignment="1">
      <alignment horizontal="left" vertical="center"/>
    </xf>
    <xf numFmtId="0" fontId="29" fillId="0" borderId="27" xfId="0" applyFont="1" applyBorder="1" applyAlignment="1">
      <alignment horizontal="center"/>
    </xf>
    <xf numFmtId="0" fontId="24" fillId="0" borderId="24" xfId="0" applyFont="1" applyBorder="1" applyAlignment="1">
      <alignment vertical="center" wrapText="1"/>
    </xf>
    <xf numFmtId="3" fontId="51" fillId="0" borderId="24" xfId="0" applyNumberFormat="1" applyFont="1" applyBorder="1" applyAlignment="1">
      <alignment horizontal="center" vertical="center" wrapText="1"/>
    </xf>
    <xf numFmtId="0" fontId="51" fillId="0" borderId="24" xfId="0" applyFont="1" applyBorder="1" applyAlignment="1">
      <alignment vertical="center" wrapText="1"/>
    </xf>
    <xf numFmtId="0" fontId="24" fillId="0" borderId="27" xfId="0" applyFont="1" applyBorder="1" applyAlignment="1">
      <alignment vertical="center" wrapText="1"/>
    </xf>
    <xf numFmtId="3" fontId="51" fillId="0" borderId="27" xfId="0" applyNumberFormat="1" applyFont="1" applyBorder="1" applyAlignment="1">
      <alignment horizontal="center" vertical="center" wrapText="1"/>
    </xf>
    <xf numFmtId="0" fontId="51" fillId="0" borderId="27" xfId="0" applyFont="1" applyBorder="1" applyAlignment="1">
      <alignment vertical="center" wrapText="1"/>
    </xf>
    <xf numFmtId="0" fontId="30" fillId="0" borderId="27" xfId="0" applyFont="1" applyBorder="1" applyAlignment="1">
      <alignment horizontal="center" vertical="center" wrapText="1"/>
    </xf>
    <xf numFmtId="0" fontId="23" fillId="0" borderId="22" xfId="0" applyFont="1" applyBorder="1" applyAlignment="1">
      <alignment vertical="center" wrapText="1"/>
    </xf>
    <xf numFmtId="3" fontId="57" fillId="0" borderId="22" xfId="0" applyNumberFormat="1" applyFont="1" applyBorder="1" applyAlignment="1">
      <alignment horizontal="center" vertical="center" wrapText="1"/>
    </xf>
    <xf numFmtId="3" fontId="23" fillId="0" borderId="32" xfId="0" applyNumberFormat="1" applyFont="1" applyBorder="1" applyAlignment="1">
      <alignment horizontal="center" vertical="center" wrapText="1"/>
    </xf>
    <xf numFmtId="3" fontId="23" fillId="0" borderId="20" xfId="0" applyNumberFormat="1" applyFont="1" applyBorder="1" applyAlignment="1">
      <alignment horizontal="center" vertical="center" wrapText="1"/>
    </xf>
    <xf numFmtId="0" fontId="23" fillId="0" borderId="21" xfId="0" applyFont="1" applyBorder="1" applyAlignment="1">
      <alignment vertical="center" wrapText="1"/>
    </xf>
    <xf numFmtId="3" fontId="23" fillId="0" borderId="21" xfId="0" applyNumberFormat="1" applyFont="1" applyBorder="1" applyAlignment="1">
      <alignment horizontal="center" vertical="center" wrapText="1"/>
    </xf>
    <xf numFmtId="0" fontId="63" fillId="0" borderId="0" xfId="0" applyFont="1"/>
    <xf numFmtId="0" fontId="51" fillId="0" borderId="9" xfId="0" applyFont="1" applyBorder="1" applyAlignment="1">
      <alignment horizontal="center" vertical="center"/>
    </xf>
    <xf numFmtId="0" fontId="51" fillId="0" borderId="22" xfId="0" applyFont="1" applyBorder="1" applyAlignment="1">
      <alignment vertical="center"/>
    </xf>
    <xf numFmtId="0" fontId="51" fillId="0" borderId="0" xfId="0" applyFont="1" applyAlignment="1">
      <alignment horizontal="center" vertical="center"/>
    </xf>
    <xf numFmtId="0" fontId="51" fillId="0" borderId="0" xfId="0" applyFont="1" applyAlignment="1">
      <alignment vertical="center"/>
    </xf>
    <xf numFmtId="3" fontId="51" fillId="7" borderId="0" xfId="0" applyNumberFormat="1" applyFont="1" applyFill="1" applyAlignment="1">
      <alignment horizontal="center" vertical="center" wrapText="1"/>
    </xf>
    <xf numFmtId="0" fontId="24" fillId="0" borderId="25" xfId="0" applyFont="1" applyBorder="1" applyAlignment="1">
      <alignment horizontal="center" vertical="center"/>
    </xf>
    <xf numFmtId="0" fontId="24" fillId="0" borderId="25" xfId="0" applyFont="1" applyBorder="1" applyAlignment="1">
      <alignment vertical="center"/>
    </xf>
    <xf numFmtId="3" fontId="24" fillId="7" borderId="25" xfId="0" applyNumberFormat="1" applyFont="1" applyFill="1" applyBorder="1" applyAlignment="1">
      <alignment horizontal="center" vertical="center" wrapText="1"/>
    </xf>
    <xf numFmtId="0" fontId="35" fillId="0" borderId="0" xfId="0" quotePrefix="1" applyFont="1" applyAlignment="1">
      <alignment horizontal="left" vertical="center" indent="5"/>
    </xf>
    <xf numFmtId="0" fontId="24" fillId="0" borderId="0" xfId="0" applyFont="1" applyAlignment="1">
      <alignment horizontal="center" vertical="center" wrapText="1"/>
    </xf>
    <xf numFmtId="0" fontId="23" fillId="7" borderId="24" xfId="0" applyFont="1" applyFill="1" applyBorder="1" applyAlignment="1">
      <alignment horizontal="center" vertical="center" wrapText="1"/>
    </xf>
    <xf numFmtId="3" fontId="51" fillId="0" borderId="20" xfId="0" applyNumberFormat="1" applyFont="1" applyBorder="1" applyAlignment="1">
      <alignment horizontal="center" vertical="center" wrapText="1"/>
    </xf>
    <xf numFmtId="10" fontId="51" fillId="0" borderId="20" xfId="0" applyNumberFormat="1" applyFont="1" applyBorder="1" applyAlignment="1">
      <alignment horizontal="center" vertical="center" wrapText="1"/>
    </xf>
    <xf numFmtId="0" fontId="24" fillId="0" borderId="22" xfId="0" applyFont="1" applyBorder="1" applyAlignment="1">
      <alignment vertical="center" wrapText="1"/>
    </xf>
    <xf numFmtId="10" fontId="50" fillId="0" borderId="22" xfId="0" applyNumberFormat="1" applyFont="1" applyBorder="1" applyAlignment="1">
      <alignment horizontal="center" vertical="center" wrapText="1"/>
    </xf>
    <xf numFmtId="0" fontId="67" fillId="0" borderId="0" xfId="0" applyFont="1" applyAlignment="1">
      <alignment vertical="center" wrapText="1"/>
    </xf>
    <xf numFmtId="0" fontId="67" fillId="0" borderId="0" xfId="0" applyFont="1" applyAlignment="1">
      <alignment horizontal="center" vertical="center" wrapText="1"/>
    </xf>
    <xf numFmtId="0" fontId="51" fillId="7" borderId="32" xfId="0" applyFont="1" applyFill="1" applyBorder="1" applyAlignment="1">
      <alignment vertical="center" wrapText="1"/>
    </xf>
    <xf numFmtId="0" fontId="64" fillId="7" borderId="20" xfId="0" applyFont="1" applyFill="1" applyBorder="1" applyAlignment="1">
      <alignment horizontal="center" vertical="center" wrapText="1"/>
    </xf>
    <xf numFmtId="0" fontId="51" fillId="7" borderId="20" xfId="0" applyFont="1" applyFill="1" applyBorder="1" applyAlignment="1">
      <alignment vertical="center" wrapText="1"/>
    </xf>
    <xf numFmtId="3" fontId="51" fillId="7" borderId="20" xfId="0" applyNumberFormat="1" applyFont="1" applyFill="1" applyBorder="1" applyAlignment="1">
      <alignment horizontal="center" vertical="center" wrapText="1"/>
    </xf>
    <xf numFmtId="0" fontId="24" fillId="7" borderId="20" xfId="0" applyFont="1" applyFill="1" applyBorder="1" applyAlignment="1">
      <alignment horizontal="left" vertical="center" wrapText="1" indent="2"/>
    </xf>
    <xf numFmtId="0" fontId="24" fillId="7" borderId="23" xfId="0" applyFont="1" applyFill="1" applyBorder="1" applyAlignment="1">
      <alignment horizontal="center" vertical="center" wrapText="1"/>
    </xf>
    <xf numFmtId="0" fontId="51" fillId="7" borderId="23" xfId="0" applyFont="1" applyFill="1" applyBorder="1" applyAlignment="1">
      <alignment vertical="center" wrapText="1"/>
    </xf>
    <xf numFmtId="3" fontId="51" fillId="0" borderId="23" xfId="0" applyNumberFormat="1" applyFont="1" applyBorder="1" applyAlignment="1">
      <alignment horizontal="center" vertical="center" wrapText="1"/>
    </xf>
    <xf numFmtId="0" fontId="54" fillId="9" borderId="0" xfId="0" applyFont="1" applyFill="1" applyAlignment="1">
      <alignment horizontal="center" vertical="center"/>
    </xf>
    <xf numFmtId="0" fontId="68" fillId="0" borderId="0" xfId="0" applyFont="1"/>
    <xf numFmtId="0" fontId="50" fillId="0" borderId="24" xfId="0" applyFont="1" applyBorder="1" applyAlignment="1">
      <alignment horizontal="center" vertical="center" wrapText="1"/>
    </xf>
    <xf numFmtId="0" fontId="24" fillId="6" borderId="20" xfId="0" applyFont="1" applyFill="1" applyBorder="1" applyAlignment="1">
      <alignment horizontal="left" vertical="center" wrapText="1" indent="2"/>
    </xf>
    <xf numFmtId="0" fontId="24" fillId="6" borderId="20" xfId="0" applyFont="1" applyFill="1" applyBorder="1" applyAlignment="1">
      <alignment horizontal="center" vertical="center" wrapText="1"/>
    </xf>
    <xf numFmtId="0" fontId="24" fillId="6" borderId="20" xfId="0" applyFont="1" applyFill="1" applyBorder="1" applyAlignment="1">
      <alignment vertical="center" wrapText="1"/>
    </xf>
    <xf numFmtId="3" fontId="24" fillId="6" borderId="20" xfId="0" applyNumberFormat="1" applyFont="1" applyFill="1" applyBorder="1" applyAlignment="1">
      <alignment vertical="center" wrapText="1"/>
    </xf>
    <xf numFmtId="3" fontId="24" fillId="6" borderId="21" xfId="0" applyNumberFormat="1" applyFont="1" applyFill="1" applyBorder="1" applyAlignment="1">
      <alignment vertical="center" wrapText="1"/>
    </xf>
    <xf numFmtId="0" fontId="24" fillId="6" borderId="21" xfId="0" applyFont="1" applyFill="1" applyBorder="1" applyAlignment="1">
      <alignment horizontal="center" vertical="center" wrapText="1"/>
    </xf>
    <xf numFmtId="166" fontId="24" fillId="0" borderId="20" xfId="30" applyNumberFormat="1" applyFont="1" applyBorder="1" applyAlignment="1">
      <alignment vertical="center" wrapText="1"/>
    </xf>
    <xf numFmtId="0" fontId="50" fillId="0" borderId="0" xfId="0" applyFont="1" applyAlignment="1">
      <alignment vertical="center" wrapText="1"/>
    </xf>
    <xf numFmtId="0" fontId="57" fillId="7" borderId="0" xfId="0" applyFont="1" applyFill="1" applyAlignment="1">
      <alignment horizontal="center" vertical="center" wrapText="1"/>
    </xf>
    <xf numFmtId="0" fontId="29" fillId="0" borderId="0" xfId="0" applyFont="1" applyAlignment="1">
      <alignment horizontal="center" vertical="center"/>
    </xf>
    <xf numFmtId="0" fontId="29" fillId="0" borderId="0" xfId="0" applyFont="1" applyAlignment="1">
      <alignment horizontal="center"/>
    </xf>
    <xf numFmtId="0" fontId="29" fillId="0" borderId="0" xfId="0" applyFont="1" applyAlignment="1">
      <alignment horizontal="center" vertical="center" wrapText="1"/>
    </xf>
    <xf numFmtId="0" fontId="35" fillId="7" borderId="0" xfId="0" applyFont="1" applyFill="1"/>
    <xf numFmtId="0" fontId="46" fillId="0" borderId="0" xfId="0" applyFont="1" applyAlignment="1">
      <alignment horizontal="center" vertical="center" wrapText="1"/>
    </xf>
    <xf numFmtId="0" fontId="24" fillId="6" borderId="0" xfId="0" applyFont="1" applyFill="1" applyAlignment="1">
      <alignment vertical="center" wrapText="1"/>
    </xf>
    <xf numFmtId="0" fontId="24" fillId="0" borderId="0" xfId="0" applyFont="1" applyAlignment="1">
      <alignment vertical="center"/>
    </xf>
    <xf numFmtId="0" fontId="24" fillId="6" borderId="0" xfId="0" applyFont="1" applyFill="1" applyAlignment="1">
      <alignment horizontal="center" vertical="center" wrapText="1"/>
    </xf>
    <xf numFmtId="3" fontId="24" fillId="6" borderId="0" xfId="0" applyNumberFormat="1" applyFont="1" applyFill="1" applyAlignment="1">
      <alignment vertical="center" wrapText="1"/>
    </xf>
    <xf numFmtId="3" fontId="24" fillId="4" borderId="20" xfId="0" applyNumberFormat="1" applyFont="1" applyFill="1" applyBorder="1" applyAlignment="1">
      <alignment vertical="center" wrapText="1"/>
    </xf>
    <xf numFmtId="3" fontId="24" fillId="4" borderId="32" xfId="0" applyNumberFormat="1" applyFont="1" applyFill="1" applyBorder="1" applyAlignment="1">
      <alignment vertical="center" wrapText="1"/>
    </xf>
    <xf numFmtId="3" fontId="24" fillId="4" borderId="43" xfId="0" applyNumberFormat="1" applyFont="1" applyFill="1" applyBorder="1" applyAlignment="1">
      <alignment vertical="center"/>
    </xf>
    <xf numFmtId="0" fontId="24" fillId="0" borderId="0" xfId="0" applyFont="1" applyAlignment="1">
      <alignment horizontal="center" vertical="center"/>
    </xf>
    <xf numFmtId="3" fontId="24" fillId="0" borderId="0" xfId="0" applyNumberFormat="1" applyFont="1" applyAlignment="1">
      <alignment vertical="center"/>
    </xf>
    <xf numFmtId="166" fontId="24" fillId="7" borderId="20" xfId="30" applyNumberFormat="1" applyFont="1" applyFill="1" applyBorder="1" applyAlignment="1">
      <alignment vertical="center"/>
    </xf>
    <xf numFmtId="166" fontId="30" fillId="0" borderId="0" xfId="0" applyNumberFormat="1" applyFont="1"/>
    <xf numFmtId="4" fontId="27" fillId="0" borderId="19" xfId="0" applyNumberFormat="1" applyFont="1" applyBorder="1" applyAlignment="1">
      <alignment horizontal="right" vertical="center" wrapText="1"/>
    </xf>
    <xf numFmtId="3" fontId="36" fillId="0" borderId="0" xfId="0" applyNumberFormat="1" applyFont="1"/>
    <xf numFmtId="10" fontId="27" fillId="0" borderId="6" xfId="5" applyNumberFormat="1" applyFont="1" applyFill="1" applyBorder="1" applyAlignment="1">
      <alignment horizontal="right" vertical="center" wrapText="1"/>
      <protection locked="0"/>
    </xf>
    <xf numFmtId="10" fontId="27" fillId="0" borderId="7" xfId="5" applyNumberFormat="1" applyFont="1" applyFill="1" applyBorder="1" applyAlignment="1">
      <alignment horizontal="right" vertical="center" wrapText="1"/>
      <protection locked="0"/>
    </xf>
    <xf numFmtId="10" fontId="27" fillId="0" borderId="7" xfId="5" applyNumberFormat="1" applyFont="1" applyFill="1" applyBorder="1">
      <alignment horizontal="right" vertical="center"/>
      <protection locked="0"/>
    </xf>
    <xf numFmtId="10" fontId="27" fillId="0" borderId="8" xfId="5" applyNumberFormat="1" applyFont="1" applyFill="1" applyBorder="1">
      <alignment horizontal="right" vertical="center"/>
      <protection locked="0"/>
    </xf>
    <xf numFmtId="10" fontId="50" fillId="0" borderId="26" xfId="7" applyNumberFormat="1" applyFont="1" applyFill="1" applyBorder="1" applyAlignment="1" applyProtection="1">
      <alignment horizontal="right" vertical="center" wrapText="1"/>
      <protection locked="0"/>
    </xf>
    <xf numFmtId="168" fontId="24" fillId="0" borderId="20" xfId="7" applyNumberFormat="1" applyFont="1" applyFill="1" applyBorder="1" applyAlignment="1" applyProtection="1">
      <alignment horizontal="center" vertical="center" wrapText="1"/>
      <protection locked="0"/>
    </xf>
    <xf numFmtId="0" fontId="27" fillId="0" borderId="0" xfId="0" applyFont="1" applyAlignment="1">
      <alignment vertical="center" wrapText="1"/>
    </xf>
    <xf numFmtId="3" fontId="69" fillId="0" borderId="0" xfId="7" applyNumberFormat="1" applyFont="1" applyAlignment="1">
      <alignment horizontal="center" vertical="center"/>
    </xf>
    <xf numFmtId="0" fontId="27" fillId="0" borderId="0" xfId="0" applyFont="1" applyAlignment="1">
      <alignment horizontal="right" vertical="center" wrapText="1"/>
    </xf>
    <xf numFmtId="3" fontId="24" fillId="0" borderId="21" xfId="0" applyNumberFormat="1" applyFont="1" applyBorder="1" applyAlignment="1">
      <alignment horizontal="right" vertical="center" wrapText="1"/>
    </xf>
    <xf numFmtId="3" fontId="24" fillId="0" borderId="19" xfId="0" applyNumberFormat="1" applyFont="1" applyBorder="1" applyAlignment="1">
      <alignment vertical="center"/>
    </xf>
    <xf numFmtId="3" fontId="24" fillId="0" borderId="23" xfId="0" applyNumberFormat="1" applyFont="1" applyBorder="1" applyAlignment="1">
      <alignment vertical="center"/>
    </xf>
    <xf numFmtId="0" fontId="38" fillId="0" borderId="0" xfId="0" applyFont="1" applyAlignment="1">
      <alignment horizontal="center" vertical="center"/>
    </xf>
    <xf numFmtId="3" fontId="19" fillId="0" borderId="0" xfId="0" applyNumberFormat="1" applyFont="1"/>
    <xf numFmtId="3" fontId="51" fillId="7" borderId="32" xfId="0" applyNumberFormat="1" applyFont="1" applyFill="1" applyBorder="1" applyAlignment="1">
      <alignment horizontal="center" vertical="center" wrapText="1"/>
    </xf>
    <xf numFmtId="4" fontId="24" fillId="7" borderId="32" xfId="0" applyNumberFormat="1" applyFont="1" applyFill="1" applyBorder="1" applyAlignment="1">
      <alignment horizontal="center" vertical="center" wrapText="1"/>
    </xf>
    <xf numFmtId="165" fontId="24" fillId="7" borderId="32" xfId="7" applyNumberFormat="1" applyFont="1" applyFill="1" applyBorder="1" applyAlignment="1">
      <alignment horizontal="center" vertical="center" wrapText="1"/>
    </xf>
    <xf numFmtId="4" fontId="24" fillId="0" borderId="32" xfId="0" applyNumberFormat="1" applyFont="1" applyBorder="1" applyAlignment="1">
      <alignment horizontal="center" vertical="center" wrapText="1"/>
    </xf>
    <xf numFmtId="4" fontId="24" fillId="7" borderId="20" xfId="0" applyNumberFormat="1" applyFont="1" applyFill="1" applyBorder="1" applyAlignment="1">
      <alignment horizontal="center" vertical="center" wrapText="1"/>
    </xf>
    <xf numFmtId="165" fontId="24" fillId="7" borderId="20" xfId="7" applyNumberFormat="1" applyFont="1" applyFill="1" applyBorder="1" applyAlignment="1">
      <alignment horizontal="center" vertical="center" wrapText="1"/>
    </xf>
    <xf numFmtId="4" fontId="24" fillId="0" borderId="20" xfId="0" applyNumberFormat="1" applyFont="1" applyBorder="1" applyAlignment="1">
      <alignment horizontal="center" vertical="center" wrapText="1"/>
    </xf>
    <xf numFmtId="4" fontId="51" fillId="0" borderId="20" xfId="0" applyNumberFormat="1" applyFont="1" applyBorder="1" applyAlignment="1">
      <alignment horizontal="center" vertical="center" wrapText="1"/>
    </xf>
    <xf numFmtId="0" fontId="24" fillId="0" borderId="22" xfId="0" applyFont="1" applyBorder="1" applyAlignment="1">
      <alignment horizontal="center" vertical="center"/>
    </xf>
    <xf numFmtId="9" fontId="24" fillId="0" borderId="32" xfId="0" applyNumberFormat="1" applyFont="1" applyBorder="1" applyAlignment="1">
      <alignment horizontal="center" vertical="center" wrapText="1"/>
    </xf>
    <xf numFmtId="9" fontId="24" fillId="0" borderId="20" xfId="0" applyNumberFormat="1" applyFont="1" applyBorder="1" applyAlignment="1">
      <alignment horizontal="center" vertical="center" wrapText="1"/>
    </xf>
    <xf numFmtId="9" fontId="24" fillId="0" borderId="21" xfId="0" applyNumberFormat="1" applyFont="1" applyBorder="1" applyAlignment="1">
      <alignment horizontal="center" vertical="center" wrapText="1"/>
    </xf>
    <xf numFmtId="9" fontId="23" fillId="0" borderId="20" xfId="0" applyNumberFormat="1" applyFont="1" applyBorder="1" applyAlignment="1">
      <alignment horizontal="center" vertical="center" wrapText="1"/>
    </xf>
    <xf numFmtId="9" fontId="23" fillId="0" borderId="21" xfId="0" applyNumberFormat="1" applyFont="1" applyBorder="1" applyAlignment="1">
      <alignment horizontal="center" vertical="center" wrapText="1"/>
    </xf>
    <xf numFmtId="0" fontId="31" fillId="0" borderId="0" xfId="0" applyFont="1" applyAlignment="1">
      <alignment horizontal="left"/>
    </xf>
    <xf numFmtId="9" fontId="29" fillId="0" borderId="0" xfId="7" applyFont="1" applyFill="1" applyBorder="1" applyAlignment="1">
      <alignment horizontal="center" vertical="center" wrapText="1"/>
    </xf>
    <xf numFmtId="10" fontId="24" fillId="7" borderId="20" xfId="7" quotePrefix="1" applyNumberFormat="1" applyFont="1" applyFill="1" applyBorder="1" applyAlignment="1">
      <alignment vertical="center" wrapText="1"/>
    </xf>
    <xf numFmtId="10" fontId="24" fillId="7" borderId="20" xfId="7" applyNumberFormat="1" applyFont="1" applyFill="1" applyBorder="1" applyAlignment="1">
      <alignment vertical="center"/>
    </xf>
    <xf numFmtId="165" fontId="24" fillId="7" borderId="21" xfId="0" quotePrefix="1" applyNumberFormat="1" applyFont="1" applyFill="1" applyBorder="1" applyAlignment="1">
      <alignment vertical="center"/>
    </xf>
    <xf numFmtId="10" fontId="24" fillId="7" borderId="21" xfId="0" quotePrefix="1" applyNumberFormat="1" applyFont="1" applyFill="1" applyBorder="1" applyAlignment="1">
      <alignment vertical="center"/>
    </xf>
    <xf numFmtId="3" fontId="30" fillId="0" borderId="0" xfId="15" applyNumberFormat="1" applyFont="1" applyAlignment="1">
      <alignment vertical="center"/>
    </xf>
    <xf numFmtId="14" fontId="63" fillId="7" borderId="0" xfId="15" applyNumberFormat="1" applyFont="1" applyFill="1" applyAlignment="1">
      <alignment horizontal="center" vertical="center"/>
    </xf>
    <xf numFmtId="14" fontId="50" fillId="7" borderId="0" xfId="15" quotePrefix="1" applyNumberFormat="1" applyFont="1" applyFill="1" applyAlignment="1">
      <alignment horizontal="right" vertical="center"/>
    </xf>
    <xf numFmtId="3" fontId="30" fillId="7" borderId="0" xfId="15" applyNumberFormat="1" applyFont="1" applyFill="1" applyAlignment="1">
      <alignment horizontal="right" vertical="center"/>
    </xf>
    <xf numFmtId="169" fontId="50" fillId="0" borderId="0" xfId="15" applyNumberFormat="1" applyFont="1" applyAlignment="1">
      <alignment vertical="center"/>
    </xf>
    <xf numFmtId="3" fontId="50" fillId="7" borderId="0" xfId="15" applyNumberFormat="1" applyFont="1" applyFill="1" applyAlignment="1">
      <alignment horizontal="right" vertical="center"/>
    </xf>
    <xf numFmtId="169" fontId="30" fillId="0" borderId="0" xfId="15" applyNumberFormat="1" applyFont="1" applyAlignment="1">
      <alignment vertical="center"/>
    </xf>
    <xf numFmtId="10" fontId="51" fillId="7" borderId="32" xfId="18" applyNumberFormat="1" applyFont="1" applyFill="1" applyBorder="1" applyAlignment="1">
      <alignment horizontal="right" vertical="center"/>
    </xf>
    <xf numFmtId="10" fontId="51" fillId="7" borderId="20" xfId="18" applyNumberFormat="1" applyFont="1" applyFill="1" applyBorder="1" applyAlignment="1">
      <alignment horizontal="right" vertical="center" wrapText="1"/>
    </xf>
    <xf numFmtId="10" fontId="51" fillId="7" borderId="20" xfId="18" applyNumberFormat="1" applyFont="1" applyFill="1" applyBorder="1" applyAlignment="1">
      <alignment horizontal="right" vertical="center"/>
    </xf>
    <xf numFmtId="10" fontId="51" fillId="7" borderId="23" xfId="19" applyNumberFormat="1" applyFont="1" applyFill="1" applyBorder="1" applyAlignment="1">
      <alignment horizontal="right" vertical="center"/>
    </xf>
    <xf numFmtId="164" fontId="23" fillId="7" borderId="0" xfId="15" applyNumberFormat="1" applyFont="1" applyFill="1" applyAlignment="1">
      <alignment horizontal="left" vertical="center"/>
    </xf>
    <xf numFmtId="164" fontId="27" fillId="7" borderId="0" xfId="15" applyNumberFormat="1" applyFont="1" applyFill="1" applyAlignment="1">
      <alignment horizontal="right" vertical="center"/>
    </xf>
    <xf numFmtId="3" fontId="50" fillId="7" borderId="0" xfId="15" quotePrefix="1" applyNumberFormat="1" applyFont="1" applyFill="1" applyAlignment="1">
      <alignment horizontal="right" vertical="center"/>
    </xf>
    <xf numFmtId="3" fontId="30" fillId="7" borderId="0" xfId="15" applyNumberFormat="1" applyFont="1" applyFill="1" applyAlignment="1">
      <alignment vertical="center"/>
    </xf>
    <xf numFmtId="0" fontId="50" fillId="7" borderId="0" xfId="0" applyFont="1" applyFill="1" applyAlignment="1">
      <alignment vertical="center"/>
    </xf>
    <xf numFmtId="0" fontId="23" fillId="7" borderId="0" xfId="15" applyFont="1" applyFill="1" applyAlignment="1">
      <alignment horizontal="left" vertical="center" wrapText="1"/>
    </xf>
    <xf numFmtId="0" fontId="24" fillId="7" borderId="0" xfId="15" applyFont="1" applyFill="1" applyAlignment="1">
      <alignment horizontal="left" wrapText="1"/>
    </xf>
    <xf numFmtId="0" fontId="50" fillId="0" borderId="27" xfId="0" applyFont="1" applyBorder="1" applyAlignment="1">
      <alignment horizontal="center" vertical="center" wrapText="1"/>
    </xf>
    <xf numFmtId="0" fontId="57" fillId="0" borderId="33" xfId="0" applyFont="1" applyBorder="1" applyAlignment="1">
      <alignment horizontal="center" vertical="center" wrapText="1"/>
    </xf>
    <xf numFmtId="3" fontId="24" fillId="7" borderId="20" xfId="0" applyNumberFormat="1" applyFont="1" applyFill="1" applyBorder="1" applyAlignment="1">
      <alignment vertical="center" wrapText="1"/>
    </xf>
    <xf numFmtId="3" fontId="28" fillId="0" borderId="32" xfId="0" applyNumberFormat="1" applyFont="1" applyBorder="1" applyAlignment="1">
      <alignment horizontal="center" vertical="center" wrapText="1"/>
    </xf>
    <xf numFmtId="3" fontId="27" fillId="0" borderId="32" xfId="0" applyNumberFormat="1" applyFont="1" applyBorder="1" applyAlignment="1">
      <alignment horizontal="center" vertical="center" wrapText="1"/>
    </xf>
    <xf numFmtId="3" fontId="28" fillId="0" borderId="20" xfId="0" applyNumberFormat="1" applyFont="1" applyBorder="1" applyAlignment="1">
      <alignment horizontal="center" vertical="center" wrapText="1"/>
    </xf>
    <xf numFmtId="3" fontId="27" fillId="0" borderId="20" xfId="0" applyNumberFormat="1" applyFont="1" applyBorder="1" applyAlignment="1">
      <alignment horizontal="center" vertical="center" wrapText="1"/>
    </xf>
    <xf numFmtId="3" fontId="28" fillId="0" borderId="23" xfId="0" applyNumberFormat="1" applyFont="1" applyBorder="1" applyAlignment="1">
      <alignment horizontal="center" vertical="center" wrapText="1"/>
    </xf>
    <xf numFmtId="3" fontId="27" fillId="0" borderId="23" xfId="0" applyNumberFormat="1" applyFont="1" applyBorder="1" applyAlignment="1">
      <alignment horizontal="center" vertical="center" wrapText="1"/>
    </xf>
    <xf numFmtId="3" fontId="28" fillId="0" borderId="41" xfId="0" applyNumberFormat="1" applyFont="1" applyBorder="1" applyAlignment="1">
      <alignment horizontal="center" vertical="center" wrapText="1"/>
    </xf>
    <xf numFmtId="1" fontId="24" fillId="0" borderId="20" xfId="32" applyNumberFormat="1" applyFont="1" applyBorder="1" applyAlignment="1">
      <alignment horizontal="center" vertical="center" wrapText="1"/>
    </xf>
    <xf numFmtId="1" fontId="24" fillId="5" borderId="25" xfId="32" applyNumberFormat="1" applyFont="1" applyFill="1" applyBorder="1" applyAlignment="1">
      <alignment horizontal="center" vertical="center" wrapText="1"/>
    </xf>
    <xf numFmtId="1" fontId="24" fillId="0" borderId="25" xfId="32" applyNumberFormat="1" applyFont="1" applyBorder="1" applyAlignment="1">
      <alignment horizontal="center" vertical="center" wrapText="1"/>
    </xf>
    <xf numFmtId="1" fontId="24" fillId="5" borderId="0" xfId="32" applyNumberFormat="1" applyFont="1" applyFill="1" applyAlignment="1">
      <alignment horizontal="center" vertical="center" wrapText="1"/>
    </xf>
    <xf numFmtId="1" fontId="24" fillId="0" borderId="0" xfId="32" applyNumberFormat="1" applyFont="1"/>
    <xf numFmtId="1" fontId="24" fillId="0" borderId="23" xfId="32" applyNumberFormat="1" applyFont="1" applyBorder="1" applyAlignment="1">
      <alignment horizontal="center" vertical="center" wrapText="1"/>
    </xf>
    <xf numFmtId="1" fontId="24" fillId="5" borderId="27" xfId="32" applyNumberFormat="1" applyFont="1" applyFill="1" applyBorder="1" applyAlignment="1">
      <alignment horizontal="center" vertical="center" wrapText="1"/>
    </xf>
    <xf numFmtId="1" fontId="24" fillId="0" borderId="27" xfId="32" applyNumberFormat="1" applyFont="1" applyBorder="1"/>
    <xf numFmtId="0" fontId="4" fillId="0" borderId="0" xfId="0" applyFont="1"/>
    <xf numFmtId="3" fontId="73" fillId="0" borderId="62" xfId="35" applyNumberFormat="1" applyFont="1" applyBorder="1" applyAlignment="1">
      <alignment horizontal="right" vertical="center"/>
    </xf>
    <xf numFmtId="0" fontId="73" fillId="0" borderId="62" xfId="35" quotePrefix="1" applyFont="1" applyBorder="1" applyAlignment="1">
      <alignment horizontal="left" vertical="center"/>
    </xf>
    <xf numFmtId="10" fontId="73" fillId="0" borderId="61" xfId="34" applyNumberFormat="1" applyFont="1" applyFill="1" applyBorder="1" applyAlignment="1">
      <alignment horizontal="right" vertical="center"/>
    </xf>
    <xf numFmtId="0" fontId="73" fillId="0" borderId="61" xfId="35" applyFont="1" applyBorder="1" applyAlignment="1">
      <alignment horizontal="left" vertical="center"/>
    </xf>
    <xf numFmtId="3" fontId="73" fillId="0" borderId="61" xfId="34" applyNumberFormat="1" applyFont="1" applyFill="1" applyBorder="1" applyAlignment="1">
      <alignment horizontal="right" vertical="center"/>
    </xf>
    <xf numFmtId="3" fontId="73" fillId="0" borderId="61" xfId="35" applyNumberFormat="1" applyFont="1" applyBorder="1" applyAlignment="1">
      <alignment horizontal="right" vertical="center"/>
    </xf>
    <xf numFmtId="0" fontId="73" fillId="0" borderId="61" xfId="35" quotePrefix="1" applyFont="1" applyBorder="1" applyAlignment="1">
      <alignment horizontal="left" vertical="center"/>
    </xf>
    <xf numFmtId="0" fontId="76" fillId="0" borderId="0" xfId="0" applyFont="1"/>
    <xf numFmtId="0" fontId="77" fillId="0" borderId="0" xfId="0" applyFont="1"/>
    <xf numFmtId="0" fontId="4" fillId="0" borderId="0" xfId="0" applyFont="1" applyAlignment="1">
      <alignment horizontal="left" vertical="center"/>
    </xf>
    <xf numFmtId="0" fontId="81" fillId="0" borderId="0" xfId="4" applyFont="1" applyFill="1" applyBorder="1" applyAlignment="1">
      <alignment horizontal="left" vertical="center"/>
    </xf>
    <xf numFmtId="0" fontId="73" fillId="7" borderId="0" xfId="0" applyFont="1" applyFill="1"/>
    <xf numFmtId="0" fontId="73" fillId="7" borderId="0" xfId="0" applyFont="1" applyFill="1" applyAlignment="1">
      <alignment horizontal="center" vertical="center"/>
    </xf>
    <xf numFmtId="0" fontId="73" fillId="7" borderId="0" xfId="15" applyFont="1" applyFill="1"/>
    <xf numFmtId="0" fontId="73" fillId="7" borderId="0" xfId="0" applyFont="1" applyFill="1" applyAlignment="1">
      <alignment vertical="center" wrapText="1"/>
    </xf>
    <xf numFmtId="0" fontId="73" fillId="7" borderId="0" xfId="0" applyFont="1" applyFill="1" applyAlignment="1">
      <alignment vertical="center"/>
    </xf>
    <xf numFmtId="0" fontId="82" fillId="7" borderId="0" xfId="0" applyFont="1" applyFill="1"/>
    <xf numFmtId="3" fontId="82" fillId="7" borderId="22" xfId="30" applyNumberFormat="1" applyFont="1" applyFill="1" applyBorder="1" applyAlignment="1">
      <alignment horizontal="right" vertical="center"/>
    </xf>
    <xf numFmtId="0" fontId="82" fillId="7" borderId="22" xfId="0" applyFont="1" applyFill="1" applyBorder="1" applyAlignment="1">
      <alignment horizontal="left" vertical="center"/>
    </xf>
    <xf numFmtId="0" fontId="82" fillId="7" borderId="22" xfId="0" applyFont="1" applyFill="1" applyBorder="1" applyAlignment="1">
      <alignment horizontal="center" vertical="center"/>
    </xf>
    <xf numFmtId="0" fontId="71" fillId="7" borderId="0" xfId="0" applyFont="1" applyFill="1"/>
    <xf numFmtId="3" fontId="73" fillId="7" borderId="63" xfId="30" applyNumberFormat="1" applyFont="1" applyFill="1" applyBorder="1" applyAlignment="1">
      <alignment horizontal="right" vertical="center"/>
    </xf>
    <xf numFmtId="0" fontId="73" fillId="7" borderId="63" xfId="0" applyFont="1" applyFill="1" applyBorder="1" applyAlignment="1">
      <alignment horizontal="left" vertical="center" wrapText="1" indent="1"/>
    </xf>
    <xf numFmtId="0" fontId="73" fillId="7" borderId="63" xfId="0" applyFont="1" applyFill="1" applyBorder="1" applyAlignment="1">
      <alignment horizontal="center" vertical="center"/>
    </xf>
    <xf numFmtId="3" fontId="73" fillId="7" borderId="64" xfId="30" applyNumberFormat="1" applyFont="1" applyFill="1" applyBorder="1" applyAlignment="1">
      <alignment horizontal="right" vertical="center"/>
    </xf>
    <xf numFmtId="0" fontId="73" fillId="7" borderId="64" xfId="0" applyFont="1" applyFill="1" applyBorder="1" applyAlignment="1">
      <alignment horizontal="left" vertical="center" indent="1"/>
    </xf>
    <xf numFmtId="0" fontId="73" fillId="7" borderId="64" xfId="0" applyFont="1" applyFill="1" applyBorder="1" applyAlignment="1">
      <alignment horizontal="center" vertical="center"/>
    </xf>
    <xf numFmtId="0" fontId="84" fillId="7" borderId="0" xfId="0" applyFont="1" applyFill="1"/>
    <xf numFmtId="3" fontId="82" fillId="7" borderId="18" xfId="30" applyNumberFormat="1" applyFont="1" applyFill="1" applyBorder="1" applyAlignment="1">
      <alignment horizontal="right" vertical="center"/>
    </xf>
    <xf numFmtId="0" fontId="82" fillId="7" borderId="18" xfId="0" applyFont="1" applyFill="1" applyBorder="1" applyAlignment="1">
      <alignment horizontal="left" vertical="center" wrapText="1"/>
    </xf>
    <xf numFmtId="0" fontId="82" fillId="7" borderId="18" xfId="0" applyFont="1" applyFill="1" applyBorder="1" applyAlignment="1">
      <alignment horizontal="center" vertical="center"/>
    </xf>
    <xf numFmtId="0" fontId="83" fillId="7" borderId="0" xfId="0" applyFont="1" applyFill="1"/>
    <xf numFmtId="0" fontId="83" fillId="7" borderId="61" xfId="0" applyFont="1" applyFill="1" applyBorder="1" applyAlignment="1">
      <alignment horizontal="left" vertical="center" indent="1"/>
    </xf>
    <xf numFmtId="0" fontId="83" fillId="7" borderId="61" xfId="0" applyFont="1" applyFill="1" applyBorder="1" applyAlignment="1">
      <alignment horizontal="center" vertical="center"/>
    </xf>
    <xf numFmtId="3" fontId="73" fillId="7" borderId="61" xfId="30" applyNumberFormat="1" applyFont="1" applyFill="1" applyBorder="1" applyAlignment="1">
      <alignment horizontal="right" vertical="center"/>
    </xf>
    <xf numFmtId="0" fontId="73" fillId="7" borderId="61" xfId="0" applyFont="1" applyFill="1" applyBorder="1" applyAlignment="1">
      <alignment horizontal="left" vertical="center" wrapText="1" indent="3"/>
    </xf>
    <xf numFmtId="0" fontId="73" fillId="7" borderId="61" xfId="0" applyFont="1" applyFill="1" applyBorder="1" applyAlignment="1">
      <alignment horizontal="center" vertical="center"/>
    </xf>
    <xf numFmtId="0" fontId="73" fillId="7" borderId="61" xfId="0" applyFont="1" applyFill="1" applyBorder="1" applyAlignment="1">
      <alignment horizontal="left" vertical="center" wrapText="1" indent="5"/>
    </xf>
    <xf numFmtId="0" fontId="73" fillId="7" borderId="61" xfId="0" applyFont="1" applyFill="1" applyBorder="1" applyAlignment="1">
      <alignment horizontal="left" vertical="center" indent="3"/>
    </xf>
    <xf numFmtId="0" fontId="73" fillId="7" borderId="48" xfId="0" applyFont="1" applyFill="1" applyBorder="1" applyAlignment="1">
      <alignment vertical="center" wrapText="1"/>
    </xf>
    <xf numFmtId="0" fontId="85" fillId="7" borderId="33" xfId="0" applyFont="1" applyFill="1" applyBorder="1" applyAlignment="1">
      <alignment vertical="center" wrapText="1"/>
    </xf>
    <xf numFmtId="0" fontId="73" fillId="7" borderId="33" xfId="0" applyFont="1" applyFill="1" applyBorder="1" applyAlignment="1">
      <alignment vertical="center" wrapText="1"/>
    </xf>
    <xf numFmtId="0" fontId="82" fillId="7" borderId="33" xfId="0" applyFont="1" applyFill="1" applyBorder="1"/>
    <xf numFmtId="0" fontId="78" fillId="7" borderId="33" xfId="0" applyFont="1" applyFill="1" applyBorder="1" applyAlignment="1">
      <alignment horizontal="center" vertical="center" wrapText="1"/>
    </xf>
    <xf numFmtId="0" fontId="82" fillId="7" borderId="43" xfId="0" applyFont="1" applyFill="1" applyBorder="1" applyAlignment="1">
      <alignment vertical="center" wrapText="1"/>
    </xf>
    <xf numFmtId="0" fontId="78" fillId="7" borderId="43" xfId="0" applyFont="1" applyFill="1" applyBorder="1" applyAlignment="1">
      <alignment horizontal="center" vertical="center" wrapText="1"/>
    </xf>
    <xf numFmtId="0" fontId="79" fillId="7" borderId="27" xfId="0" applyFont="1" applyFill="1" applyBorder="1" applyAlignment="1">
      <alignment horizontal="center"/>
    </xf>
    <xf numFmtId="0" fontId="78" fillId="7" borderId="27" xfId="0" applyFont="1" applyFill="1" applyBorder="1" applyAlignment="1">
      <alignment vertical="center" wrapText="1"/>
    </xf>
    <xf numFmtId="0" fontId="78" fillId="7" borderId="27" xfId="0" applyFont="1" applyFill="1" applyBorder="1" applyAlignment="1">
      <alignment horizontal="center" vertical="center" wrapText="1"/>
    </xf>
    <xf numFmtId="0" fontId="79" fillId="0" borderId="0" xfId="0" applyFont="1"/>
    <xf numFmtId="3" fontId="82" fillId="7" borderId="62" xfId="0" applyNumberFormat="1" applyFont="1" applyFill="1" applyBorder="1" applyAlignment="1">
      <alignment horizontal="right" vertical="center" wrapText="1"/>
    </xf>
    <xf numFmtId="0" fontId="82" fillId="7" borderId="62" xfId="0" applyFont="1" applyFill="1" applyBorder="1" applyAlignment="1">
      <alignment horizontal="left" vertical="center" wrapText="1"/>
    </xf>
    <xf numFmtId="0" fontId="73" fillId="7" borderId="62" xfId="0" applyFont="1" applyFill="1" applyBorder="1" applyAlignment="1">
      <alignment horizontal="center" vertical="center"/>
    </xf>
    <xf numFmtId="0" fontId="70" fillId="9" borderId="0" xfId="6" applyFont="1" applyFill="1" applyAlignment="1">
      <alignment horizontal="center" vertical="center"/>
    </xf>
    <xf numFmtId="0" fontId="4" fillId="7" borderId="0" xfId="0" applyFont="1" applyFill="1" applyAlignment="1">
      <alignment vertical="center"/>
    </xf>
    <xf numFmtId="0" fontId="73" fillId="7" borderId="0" xfId="15" applyFont="1" applyFill="1" applyAlignment="1">
      <alignment vertical="center"/>
    </xf>
    <xf numFmtId="0" fontId="79" fillId="7" borderId="0" xfId="15" applyFont="1" applyFill="1" applyAlignment="1">
      <alignment vertical="center"/>
    </xf>
    <xf numFmtId="165" fontId="73" fillId="7" borderId="69" xfId="36" applyNumberFormat="1" applyFont="1" applyFill="1" applyBorder="1" applyAlignment="1">
      <alignment horizontal="center" vertical="center" wrapText="1"/>
    </xf>
    <xf numFmtId="3" fontId="73" fillId="7" borderId="69" xfId="0" applyNumberFormat="1" applyFont="1" applyFill="1" applyBorder="1" applyAlignment="1">
      <alignment horizontal="center" vertical="center" wrapText="1"/>
    </xf>
    <xf numFmtId="3" fontId="73" fillId="10" borderId="69" xfId="0" applyNumberFormat="1" applyFont="1" applyFill="1" applyBorder="1" applyAlignment="1">
      <alignment horizontal="center" vertical="center" wrapText="1"/>
    </xf>
    <xf numFmtId="0" fontId="73" fillId="7" borderId="69" xfId="0" applyFont="1" applyFill="1" applyBorder="1" applyAlignment="1">
      <alignment horizontal="left" vertical="center" wrapText="1"/>
    </xf>
    <xf numFmtId="0" fontId="73" fillId="7" borderId="69" xfId="0" applyFont="1" applyFill="1" applyBorder="1" applyAlignment="1">
      <alignment horizontal="center" vertical="center"/>
    </xf>
    <xf numFmtId="165" fontId="73" fillId="7" borderId="61" xfId="36" applyNumberFormat="1" applyFont="1" applyFill="1" applyBorder="1" applyAlignment="1">
      <alignment horizontal="center" vertical="center" wrapText="1"/>
    </xf>
    <xf numFmtId="3" fontId="73" fillId="7" borderId="61" xfId="0" applyNumberFormat="1" applyFont="1" applyFill="1" applyBorder="1" applyAlignment="1">
      <alignment horizontal="center" vertical="center" wrapText="1"/>
    </xf>
    <xf numFmtId="0" fontId="73" fillId="7" borderId="61" xfId="0" applyFont="1" applyFill="1" applyBorder="1" applyAlignment="1">
      <alignment horizontal="left" vertical="center" wrapText="1"/>
    </xf>
    <xf numFmtId="0" fontId="82" fillId="7" borderId="0" xfId="0" applyFont="1" applyFill="1" applyAlignment="1">
      <alignment vertical="center"/>
    </xf>
    <xf numFmtId="165" fontId="82" fillId="7" borderId="61" xfId="36" applyNumberFormat="1" applyFont="1" applyFill="1" applyBorder="1" applyAlignment="1">
      <alignment horizontal="center" vertical="center" wrapText="1"/>
    </xf>
    <xf numFmtId="3" fontId="82" fillId="7" borderId="61" xfId="0" applyNumberFormat="1" applyFont="1" applyFill="1" applyBorder="1" applyAlignment="1">
      <alignment horizontal="center" vertical="center" wrapText="1"/>
    </xf>
    <xf numFmtId="0" fontId="82" fillId="7" borderId="61" xfId="0" applyFont="1" applyFill="1" applyBorder="1" applyAlignment="1">
      <alignment horizontal="left" vertical="center" wrapText="1"/>
    </xf>
    <xf numFmtId="0" fontId="82" fillId="7" borderId="61" xfId="0" applyFont="1" applyFill="1" applyBorder="1" applyAlignment="1">
      <alignment horizontal="center" vertical="center"/>
    </xf>
    <xf numFmtId="3" fontId="73" fillId="10" borderId="61" xfId="0" applyNumberFormat="1" applyFont="1" applyFill="1" applyBorder="1" applyAlignment="1">
      <alignment horizontal="center" vertical="center" wrapText="1"/>
    </xf>
    <xf numFmtId="165" fontId="82" fillId="7" borderId="62" xfId="36" applyNumberFormat="1" applyFont="1" applyFill="1" applyBorder="1" applyAlignment="1">
      <alignment horizontal="center" vertical="center" wrapText="1"/>
    </xf>
    <xf numFmtId="3" fontId="82" fillId="7" borderId="62" xfId="0" applyNumberFormat="1" applyFont="1" applyFill="1" applyBorder="1" applyAlignment="1">
      <alignment horizontal="center" vertical="center" wrapText="1"/>
    </xf>
    <xf numFmtId="0" fontId="82" fillId="7" borderId="62" xfId="0" applyFont="1" applyFill="1" applyBorder="1" applyAlignment="1">
      <alignment vertical="center" wrapText="1"/>
    </xf>
    <xf numFmtId="0" fontId="82" fillId="7" borderId="62" xfId="0" applyFont="1" applyFill="1" applyBorder="1" applyAlignment="1">
      <alignment horizontal="center" vertical="center"/>
    </xf>
    <xf numFmtId="0" fontId="73" fillId="7" borderId="0" xfId="0" applyFont="1" applyFill="1" applyAlignment="1">
      <alignment horizontal="center" vertical="center" wrapText="1"/>
    </xf>
    <xf numFmtId="0" fontId="4" fillId="7" borderId="0" xfId="0" applyFont="1" applyFill="1"/>
    <xf numFmtId="0" fontId="73" fillId="7" borderId="22" xfId="0" applyFont="1" applyFill="1" applyBorder="1" applyAlignment="1">
      <alignment horizontal="center"/>
    </xf>
    <xf numFmtId="0" fontId="4" fillId="7" borderId="26"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7" borderId="0" xfId="0" applyFont="1" applyFill="1" applyAlignment="1">
      <alignment horizontal="center"/>
    </xf>
    <xf numFmtId="0" fontId="4" fillId="0" borderId="0" xfId="0" applyFont="1" applyAlignment="1">
      <alignment horizontal="center"/>
    </xf>
    <xf numFmtId="3" fontId="73" fillId="7" borderId="69" xfId="0" applyNumberFormat="1" applyFont="1" applyFill="1" applyBorder="1" applyAlignment="1">
      <alignment vertical="center"/>
    </xf>
    <xf numFmtId="0" fontId="73" fillId="7" borderId="69" xfId="0" applyFont="1" applyFill="1" applyBorder="1" applyAlignment="1">
      <alignment vertical="center"/>
    </xf>
    <xf numFmtId="3" fontId="73" fillId="7" borderId="61" xfId="0" applyNumberFormat="1" applyFont="1" applyFill="1" applyBorder="1" applyAlignment="1">
      <alignment vertical="center"/>
    </xf>
    <xf numFmtId="0" fontId="73" fillId="7" borderId="61" xfId="0" applyFont="1" applyFill="1" applyBorder="1" applyAlignment="1">
      <alignment vertical="center"/>
    </xf>
    <xf numFmtId="3" fontId="73" fillId="7" borderId="62" xfId="0" applyNumberFormat="1" applyFont="1" applyFill="1" applyBorder="1" applyAlignment="1">
      <alignment vertical="center"/>
    </xf>
    <xf numFmtId="0" fontId="73" fillId="7" borderId="62" xfId="0" applyFont="1" applyFill="1" applyBorder="1" applyAlignment="1">
      <alignment vertical="center"/>
    </xf>
    <xf numFmtId="0" fontId="73" fillId="0" borderId="33" xfId="0" applyFont="1" applyBorder="1" applyAlignment="1">
      <alignment vertical="center" wrapText="1"/>
    </xf>
    <xf numFmtId="0" fontId="73" fillId="7" borderId="33" xfId="0" applyFont="1" applyFill="1" applyBorder="1" applyAlignment="1">
      <alignment vertical="center"/>
    </xf>
    <xf numFmtId="0" fontId="73" fillId="0" borderId="33" xfId="0" applyFont="1" applyBorder="1" applyAlignment="1">
      <alignment horizontal="center" vertical="center" wrapText="1"/>
    </xf>
    <xf numFmtId="3" fontId="73" fillId="7" borderId="33" xfId="0" applyNumberFormat="1" applyFont="1" applyFill="1" applyBorder="1" applyAlignment="1">
      <alignment vertical="center" wrapText="1"/>
    </xf>
    <xf numFmtId="3" fontId="73" fillId="7" borderId="0" xfId="0" applyNumberFormat="1" applyFont="1" applyFill="1" applyAlignment="1">
      <alignment vertical="center" wrapText="1"/>
    </xf>
    <xf numFmtId="0" fontId="73" fillId="7" borderId="43" xfId="0" applyFont="1" applyFill="1" applyBorder="1" applyAlignment="1">
      <alignment vertical="center"/>
    </xf>
    <xf numFmtId="0" fontId="79" fillId="7" borderId="0" xfId="0" applyFont="1" applyFill="1" applyAlignment="1">
      <alignment vertical="center"/>
    </xf>
    <xf numFmtId="0" fontId="79" fillId="0" borderId="0" xfId="0" applyFont="1" applyAlignment="1">
      <alignment horizontal="center" vertical="center"/>
    </xf>
    <xf numFmtId="0" fontId="79" fillId="7" borderId="0" xfId="0" applyFont="1" applyFill="1" applyAlignment="1">
      <alignment horizontal="center" vertical="center"/>
    </xf>
    <xf numFmtId="3" fontId="79" fillId="7" borderId="0" xfId="0" applyNumberFormat="1" applyFont="1" applyFill="1" applyAlignment="1">
      <alignment horizontal="center" vertical="center"/>
    </xf>
    <xf numFmtId="0" fontId="79" fillId="7" borderId="69" xfId="0" applyFont="1" applyFill="1" applyBorder="1" applyAlignment="1">
      <alignment vertical="center"/>
    </xf>
    <xf numFmtId="0" fontId="79" fillId="0" borderId="69" xfId="0" applyFont="1" applyBorder="1" applyAlignment="1">
      <alignment vertical="center"/>
    </xf>
    <xf numFmtId="3" fontId="79" fillId="7" borderId="69" xfId="0" applyNumberFormat="1" applyFont="1" applyFill="1" applyBorder="1" applyAlignment="1">
      <alignment vertical="center"/>
    </xf>
    <xf numFmtId="0" fontId="79" fillId="7" borderId="27" xfId="0" applyFont="1" applyFill="1" applyBorder="1" applyAlignment="1">
      <alignment vertical="center"/>
    </xf>
    <xf numFmtId="0" fontId="79" fillId="7" borderId="61" xfId="0" applyFont="1" applyFill="1" applyBorder="1" applyAlignment="1">
      <alignment vertical="center"/>
    </xf>
    <xf numFmtId="0" fontId="79" fillId="0" borderId="61" xfId="0" applyFont="1" applyBorder="1" applyAlignment="1">
      <alignment vertical="center"/>
    </xf>
    <xf numFmtId="3" fontId="79" fillId="7" borderId="61" xfId="0" applyNumberFormat="1" applyFont="1" applyFill="1" applyBorder="1" applyAlignment="1">
      <alignment vertical="center"/>
    </xf>
    <xf numFmtId="0" fontId="79" fillId="7" borderId="61" xfId="0" applyFont="1" applyFill="1" applyBorder="1" applyAlignment="1">
      <alignment horizontal="left" vertical="center" indent="2"/>
    </xf>
    <xf numFmtId="0" fontId="79" fillId="7" borderId="62" xfId="0" applyFont="1" applyFill="1" applyBorder="1" applyAlignment="1">
      <alignment vertical="center"/>
    </xf>
    <xf numFmtId="0" fontId="79" fillId="0" borderId="62" xfId="0" applyFont="1" applyBorder="1" applyAlignment="1">
      <alignment vertical="center"/>
    </xf>
    <xf numFmtId="3" fontId="79" fillId="7" borderId="62" xfId="0" applyNumberFormat="1" applyFont="1" applyFill="1" applyBorder="1" applyAlignment="1">
      <alignment vertical="center"/>
    </xf>
    <xf numFmtId="0" fontId="79" fillId="7" borderId="24" xfId="0" applyFont="1" applyFill="1" applyBorder="1" applyAlignment="1">
      <alignment vertical="center"/>
    </xf>
    <xf numFmtId="0" fontId="79" fillId="7" borderId="26" xfId="0" applyFont="1" applyFill="1" applyBorder="1" applyAlignment="1">
      <alignment horizontal="center" vertical="center" wrapText="1"/>
    </xf>
    <xf numFmtId="0" fontId="79" fillId="0" borderId="26" xfId="0" applyFont="1" applyBorder="1" applyAlignment="1">
      <alignment horizontal="center" vertical="center" wrapText="1"/>
    </xf>
    <xf numFmtId="0" fontId="79" fillId="7" borderId="26" xfId="0" applyFont="1" applyFill="1" applyBorder="1" applyAlignment="1">
      <alignment horizontal="center" vertical="center"/>
    </xf>
    <xf numFmtId="0" fontId="79" fillId="7" borderId="26" xfId="0" applyFont="1" applyFill="1" applyBorder="1" applyAlignment="1">
      <alignment vertical="center"/>
    </xf>
    <xf numFmtId="0" fontId="4" fillId="7" borderId="0" xfId="0" applyFont="1" applyFill="1" applyAlignment="1">
      <alignment horizontal="left" vertical="center"/>
    </xf>
    <xf numFmtId="0" fontId="79" fillId="0" borderId="61" xfId="0" applyFont="1" applyBorder="1" applyAlignment="1">
      <alignment horizontal="left" vertical="center" wrapText="1"/>
    </xf>
    <xf numFmtId="0" fontId="84" fillId="0" borderId="0" xfId="0" applyFont="1" applyAlignment="1">
      <alignment horizontal="center" vertical="center"/>
    </xf>
    <xf numFmtId="0" fontId="73" fillId="0" borderId="0" xfId="0" applyFont="1" applyAlignment="1">
      <alignment vertical="center"/>
    </xf>
    <xf numFmtId="0" fontId="76" fillId="0" borderId="0" xfId="0" applyFont="1" applyAlignment="1">
      <alignment vertical="center"/>
    </xf>
    <xf numFmtId="0" fontId="77" fillId="0" borderId="0" xfId="0" applyFont="1" applyAlignment="1">
      <alignment vertical="center"/>
    </xf>
    <xf numFmtId="0" fontId="73" fillId="0" borderId="0" xfId="38" applyFont="1" applyAlignment="1">
      <alignment vertical="center"/>
    </xf>
    <xf numFmtId="0" fontId="73" fillId="0" borderId="0" xfId="35" applyFont="1" applyAlignment="1">
      <alignment vertical="center"/>
    </xf>
    <xf numFmtId="0" fontId="74" fillId="0" borderId="0" xfId="35" applyFont="1" applyAlignment="1">
      <alignment horizontal="right" vertical="center"/>
    </xf>
    <xf numFmtId="0" fontId="73" fillId="0" borderId="0" xfId="35" applyFont="1" applyAlignment="1">
      <alignment horizontal="right" vertical="center"/>
    </xf>
    <xf numFmtId="0" fontId="73" fillId="0" borderId="69" xfId="35" applyFont="1" applyBorder="1" applyAlignment="1">
      <alignment horizontal="left" vertical="center"/>
    </xf>
    <xf numFmtId="0" fontId="73" fillId="0" borderId="63" xfId="35" applyFont="1" applyBorder="1" applyAlignment="1">
      <alignment horizontal="left" vertical="center"/>
    </xf>
    <xf numFmtId="10" fontId="73" fillId="0" borderId="61" xfId="39" applyNumberFormat="1" applyFont="1" applyFill="1" applyBorder="1" applyAlignment="1">
      <alignment horizontal="right" vertical="center"/>
    </xf>
    <xf numFmtId="0" fontId="75" fillId="0" borderId="24" xfId="35" quotePrefix="1" applyFont="1" applyBorder="1" applyAlignment="1">
      <alignment horizontal="center" vertical="center" wrapText="1"/>
    </xf>
    <xf numFmtId="0" fontId="87" fillId="0" borderId="0" xfId="40" applyFont="1" applyAlignment="1">
      <alignment vertical="center"/>
    </xf>
    <xf numFmtId="0" fontId="81" fillId="0" borderId="0" xfId="38" applyFont="1" applyAlignment="1">
      <alignment vertical="center"/>
    </xf>
    <xf numFmtId="0" fontId="77" fillId="0" borderId="0" xfId="0" applyFont="1" applyAlignment="1">
      <alignment horizontal="right"/>
    </xf>
    <xf numFmtId="0" fontId="80" fillId="0" borderId="0" xfId="0" applyFont="1"/>
    <xf numFmtId="9" fontId="88" fillId="0" borderId="33" xfId="0" applyNumberFormat="1" applyFont="1" applyBorder="1" applyAlignment="1">
      <alignment horizontal="right" vertical="center" wrapText="1"/>
    </xf>
    <xf numFmtId="0" fontId="88" fillId="0" borderId="33" xfId="0" applyFont="1" applyBorder="1" applyAlignment="1">
      <alignment horizontal="justify" vertical="center" wrapText="1"/>
    </xf>
    <xf numFmtId="0" fontId="88" fillId="0" borderId="33" xfId="0" applyFont="1" applyBorder="1" applyAlignment="1">
      <alignment horizontal="center" vertical="center" wrapText="1"/>
    </xf>
    <xf numFmtId="3" fontId="88" fillId="0" borderId="0" xfId="0" applyNumberFormat="1" applyFont="1" applyAlignment="1">
      <alignment horizontal="right" vertical="center" wrapText="1"/>
    </xf>
    <xf numFmtId="0" fontId="88" fillId="0" borderId="0" xfId="0" applyFont="1" applyAlignment="1">
      <alignment vertical="center"/>
    </xf>
    <xf numFmtId="0" fontId="88" fillId="0" borderId="0" xfId="0" applyFont="1" applyAlignment="1">
      <alignment horizontal="center" vertical="center" wrapText="1"/>
    </xf>
    <xf numFmtId="3" fontId="88" fillId="0" borderId="24" xfId="0" applyNumberFormat="1" applyFont="1" applyBorder="1" applyAlignment="1">
      <alignment horizontal="right" vertical="center" wrapText="1"/>
    </xf>
    <xf numFmtId="0" fontId="88" fillId="0" borderId="24" xfId="0" applyFont="1" applyBorder="1" applyAlignment="1">
      <alignment horizontal="justify" vertical="center" wrapText="1"/>
    </xf>
    <xf numFmtId="0" fontId="88" fillId="0" borderId="24" xfId="0" applyFont="1" applyBorder="1" applyAlignment="1">
      <alignment horizontal="center" vertical="center" wrapText="1"/>
    </xf>
    <xf numFmtId="0" fontId="78" fillId="0" borderId="26" xfId="0" applyFont="1" applyBorder="1" applyAlignment="1">
      <alignment vertical="center" wrapText="1"/>
    </xf>
    <xf numFmtId="9" fontId="88" fillId="0" borderId="0" xfId="36" applyFont="1" applyBorder="1" applyAlignment="1">
      <alignment horizontal="right" vertical="center" wrapText="1"/>
    </xf>
    <xf numFmtId="0" fontId="88" fillId="0" borderId="0" xfId="0" applyFont="1" applyAlignment="1">
      <alignment horizontal="justify" vertical="center" wrapText="1"/>
    </xf>
    <xf numFmtId="0" fontId="89" fillId="0" borderId="0" xfId="0" applyFont="1"/>
    <xf numFmtId="10" fontId="88" fillId="0" borderId="0" xfId="36" applyNumberFormat="1" applyFont="1" applyBorder="1" applyAlignment="1">
      <alignment horizontal="right" vertical="center" wrapText="1"/>
    </xf>
    <xf numFmtId="0" fontId="88" fillId="0" borderId="0" xfId="0" applyFont="1" applyAlignment="1">
      <alignment vertical="center" wrapText="1"/>
    </xf>
    <xf numFmtId="10" fontId="88" fillId="0" borderId="0" xfId="0" applyNumberFormat="1" applyFont="1" applyAlignment="1">
      <alignment horizontal="right" vertical="center" wrapText="1"/>
    </xf>
    <xf numFmtId="0" fontId="90" fillId="0" borderId="0" xfId="0" applyFont="1" applyAlignment="1">
      <alignment vertical="center" wrapText="1"/>
    </xf>
    <xf numFmtId="17" fontId="82" fillId="0" borderId="0" xfId="0" applyNumberFormat="1" applyFont="1" applyAlignment="1">
      <alignment horizontal="right" vertical="center" wrapText="1"/>
    </xf>
    <xf numFmtId="0" fontId="91" fillId="0" borderId="0" xfId="0" applyFont="1" applyAlignment="1">
      <alignment vertical="center" wrapText="1"/>
    </xf>
    <xf numFmtId="0" fontId="83" fillId="0" borderId="0" xfId="0" applyFont="1" applyAlignment="1">
      <alignment horizontal="right" vertical="center" wrapText="1"/>
    </xf>
    <xf numFmtId="0" fontId="92" fillId="0" borderId="0" xfId="0" applyFont="1" applyAlignment="1">
      <alignment vertical="center" wrapText="1"/>
    </xf>
    <xf numFmtId="0" fontId="93" fillId="0" borderId="0" xfId="0" applyFont="1" applyAlignment="1">
      <alignment vertical="center" wrapText="1"/>
    </xf>
    <xf numFmtId="0" fontId="83" fillId="0" borderId="0" xfId="0" applyFont="1"/>
    <xf numFmtId="3" fontId="50" fillId="0" borderId="22" xfId="0" quotePrefix="1" applyNumberFormat="1" applyFont="1" applyBorder="1" applyAlignment="1">
      <alignment horizontal="center" vertical="center"/>
    </xf>
    <xf numFmtId="0" fontId="50" fillId="0" borderId="2" xfId="0" applyFont="1" applyBorder="1" applyAlignment="1">
      <alignment horizontal="center" vertical="center" wrapText="1"/>
    </xf>
    <xf numFmtId="0" fontId="50" fillId="0" borderId="14" xfId="0" applyFont="1" applyBorder="1" applyAlignment="1">
      <alignment horizontal="center" vertical="center" wrapText="1"/>
    </xf>
    <xf numFmtId="49" fontId="23" fillId="0" borderId="32" xfId="0" applyNumberFormat="1" applyFont="1" applyBorder="1" applyAlignment="1">
      <alignment horizontal="center" vertical="center" wrapText="1"/>
    </xf>
    <xf numFmtId="3" fontId="23" fillId="0" borderId="54" xfId="0" applyNumberFormat="1" applyFont="1" applyBorder="1" applyAlignment="1">
      <alignment horizontal="right" vertical="center"/>
    </xf>
    <xf numFmtId="3" fontId="23" fillId="0" borderId="32" xfId="0" applyNumberFormat="1" applyFont="1" applyBorder="1" applyAlignment="1">
      <alignment horizontal="right" vertical="center"/>
    </xf>
    <xf numFmtId="3" fontId="23" fillId="0" borderId="55" xfId="0" applyNumberFormat="1" applyFont="1" applyBorder="1" applyAlignment="1">
      <alignment horizontal="right" vertical="center"/>
    </xf>
    <xf numFmtId="49" fontId="23" fillId="0" borderId="20" xfId="0" applyNumberFormat="1" applyFont="1" applyBorder="1" applyAlignment="1">
      <alignment horizontal="center" vertical="center" wrapText="1"/>
    </xf>
    <xf numFmtId="3" fontId="23" fillId="0" borderId="56" xfId="0" applyNumberFormat="1" applyFont="1" applyBorder="1" applyAlignment="1">
      <alignment horizontal="right" vertical="center"/>
    </xf>
    <xf numFmtId="3" fontId="23" fillId="0" borderId="20" xfId="0" applyNumberFormat="1" applyFont="1" applyBorder="1" applyAlignment="1">
      <alignment horizontal="right" vertical="center"/>
    </xf>
    <xf numFmtId="3" fontId="23" fillId="0" borderId="57" xfId="0" applyNumberFormat="1" applyFont="1" applyBorder="1" applyAlignment="1">
      <alignment horizontal="right" vertical="center"/>
    </xf>
    <xf numFmtId="0" fontId="23" fillId="0" borderId="20" xfId="0" applyFont="1" applyBorder="1" applyAlignment="1">
      <alignment horizontal="left" vertical="center" wrapText="1" indent="2"/>
    </xf>
    <xf numFmtId="49" fontId="23" fillId="0" borderId="21" xfId="0" applyNumberFormat="1" applyFont="1" applyBorder="1" applyAlignment="1">
      <alignment horizontal="center" vertical="center" wrapText="1"/>
    </xf>
    <xf numFmtId="0" fontId="23" fillId="0" borderId="21" xfId="0" applyFont="1" applyBorder="1" applyAlignment="1">
      <alignment horizontal="left" vertical="center" wrapText="1" indent="2"/>
    </xf>
    <xf numFmtId="3" fontId="23" fillId="0" borderId="58" xfId="0" applyNumberFormat="1" applyFont="1" applyBorder="1" applyAlignment="1">
      <alignment horizontal="right" vertical="center"/>
    </xf>
    <xf numFmtId="3" fontId="23" fillId="0" borderId="21" xfId="0" applyNumberFormat="1" applyFont="1" applyBorder="1" applyAlignment="1">
      <alignment horizontal="right" vertical="center"/>
    </xf>
    <xf numFmtId="49" fontId="57" fillId="0" borderId="22" xfId="0" applyNumberFormat="1" applyFont="1" applyBorder="1" applyAlignment="1">
      <alignment horizontal="center" vertical="center" wrapText="1"/>
    </xf>
    <xf numFmtId="3" fontId="57" fillId="0" borderId="59" xfId="0" applyNumberFormat="1" applyFont="1" applyBorder="1" applyAlignment="1">
      <alignment horizontal="right" vertical="center"/>
    </xf>
    <xf numFmtId="3" fontId="57" fillId="0" borderId="22" xfId="0" applyNumberFormat="1" applyFont="1" applyBorder="1" applyAlignment="1">
      <alignment horizontal="right" vertical="center"/>
    </xf>
    <xf numFmtId="3" fontId="57" fillId="0" borderId="60" xfId="0" applyNumberFormat="1" applyFont="1" applyBorder="1" applyAlignment="1">
      <alignment horizontal="right" vertical="center"/>
    </xf>
    <xf numFmtId="0" fontId="26" fillId="0" borderId="0" xfId="0" applyFont="1" applyAlignment="1">
      <alignment vertical="center"/>
    </xf>
    <xf numFmtId="10" fontId="24" fillId="7" borderId="32" xfId="7" quotePrefix="1" applyNumberFormat="1" applyFont="1" applyFill="1" applyBorder="1" applyAlignment="1">
      <alignment horizontal="right" vertical="center" wrapText="1"/>
    </xf>
    <xf numFmtId="10" fontId="24" fillId="7" borderId="20" xfId="7" quotePrefix="1" applyNumberFormat="1" applyFont="1" applyFill="1" applyBorder="1" applyAlignment="1">
      <alignment horizontal="right" vertical="center" wrapText="1"/>
    </xf>
    <xf numFmtId="10" fontId="24" fillId="7" borderId="7" xfId="7" quotePrefix="1" applyNumberFormat="1" applyFont="1" applyFill="1" applyBorder="1" applyAlignment="1">
      <alignment horizontal="right" vertical="center" wrapText="1"/>
    </xf>
    <xf numFmtId="10" fontId="24" fillId="7" borderId="31" xfId="7" quotePrefix="1" applyNumberFormat="1" applyFont="1" applyFill="1" applyBorder="1" applyAlignment="1">
      <alignment horizontal="right" vertical="center" wrapText="1"/>
    </xf>
    <xf numFmtId="9" fontId="51" fillId="0" borderId="27" xfId="7" applyFont="1" applyFill="1" applyBorder="1" applyAlignment="1">
      <alignment horizontal="right" vertical="center"/>
    </xf>
    <xf numFmtId="0" fontId="94" fillId="0" borderId="0" xfId="0" applyFont="1" applyAlignment="1">
      <alignment vertical="center"/>
    </xf>
    <xf numFmtId="0" fontId="95" fillId="0" borderId="0" xfId="0" applyFont="1"/>
    <xf numFmtId="3" fontId="58" fillId="11" borderId="26" xfId="5" applyFont="1" applyFill="1" applyBorder="1">
      <alignment horizontal="right" vertical="center"/>
      <protection locked="0"/>
    </xf>
    <xf numFmtId="0" fontId="24" fillId="11" borderId="32" xfId="0" applyFont="1" applyFill="1" applyBorder="1" applyAlignment="1">
      <alignment vertical="center" wrapText="1"/>
    </xf>
    <xf numFmtId="0" fontId="59" fillId="11" borderId="20" xfId="0" applyFont="1" applyFill="1" applyBorder="1" applyAlignment="1">
      <alignment vertical="center" wrapText="1"/>
    </xf>
    <xf numFmtId="0" fontId="24" fillId="11" borderId="20" xfId="0" applyFont="1" applyFill="1" applyBorder="1" applyAlignment="1">
      <alignment vertical="center" wrapText="1"/>
    </xf>
    <xf numFmtId="0" fontId="27" fillId="11" borderId="21" xfId="0" applyFont="1" applyFill="1" applyBorder="1" applyAlignment="1">
      <alignment vertical="center" wrapText="1"/>
    </xf>
    <xf numFmtId="0" fontId="30" fillId="11" borderId="22" xfId="0" applyFont="1" applyFill="1" applyBorder="1" applyAlignment="1">
      <alignment vertical="center" wrapText="1"/>
    </xf>
    <xf numFmtId="0" fontId="24" fillId="6" borderId="32" xfId="0" applyFont="1" applyFill="1" applyBorder="1" applyAlignment="1">
      <alignment horizontal="right" vertical="center" wrapText="1"/>
    </xf>
    <xf numFmtId="3" fontId="24" fillId="11" borderId="25" xfId="0" applyNumberFormat="1" applyFont="1" applyFill="1" applyBorder="1" applyAlignment="1">
      <alignment vertical="center" wrapText="1"/>
    </xf>
    <xf numFmtId="3" fontId="24" fillId="11" borderId="41" xfId="0" applyNumberFormat="1" applyFont="1" applyFill="1" applyBorder="1" applyAlignment="1">
      <alignment vertical="center" wrapText="1"/>
    </xf>
    <xf numFmtId="0" fontId="50" fillId="11" borderId="32" xfId="0" applyFont="1" applyFill="1" applyBorder="1" applyAlignment="1">
      <alignment vertical="center"/>
    </xf>
    <xf numFmtId="3" fontId="24" fillId="11" borderId="20" xfId="0" applyNumberFormat="1" applyFont="1" applyFill="1" applyBorder="1" applyAlignment="1">
      <alignment vertical="center"/>
    </xf>
    <xf numFmtId="0" fontId="50" fillId="11" borderId="0" xfId="0" applyFont="1" applyFill="1" applyAlignment="1">
      <alignment vertical="center"/>
    </xf>
    <xf numFmtId="3" fontId="24" fillId="0" borderId="25" xfId="0" applyNumberFormat="1" applyFont="1" applyBorder="1" applyAlignment="1">
      <alignment vertical="center"/>
    </xf>
    <xf numFmtId="3" fontId="50" fillId="0" borderId="18" xfId="0" applyNumberFormat="1" applyFont="1" applyBorder="1" applyAlignment="1">
      <alignment vertical="center"/>
    </xf>
    <xf numFmtId="3" fontId="24" fillId="0" borderId="0" xfId="0" applyNumberFormat="1" applyFont="1" applyAlignment="1">
      <alignment horizontal="center" vertical="center" wrapText="1"/>
    </xf>
    <xf numFmtId="9" fontId="23" fillId="0" borderId="32" xfId="0" applyNumberFormat="1" applyFont="1" applyBorder="1" applyAlignment="1">
      <alignment horizontal="center" vertical="center" wrapText="1"/>
    </xf>
    <xf numFmtId="170" fontId="31" fillId="0" borderId="0" xfId="0" applyNumberFormat="1" applyFont="1"/>
    <xf numFmtId="172" fontId="31" fillId="0" borderId="0" xfId="0" applyNumberFormat="1" applyFont="1"/>
    <xf numFmtId="171" fontId="48" fillId="0" borderId="0" xfId="0" applyNumberFormat="1" applyFont="1"/>
    <xf numFmtId="0" fontId="24" fillId="5" borderId="25" xfId="0" applyFont="1" applyFill="1" applyBorder="1" applyAlignment="1">
      <alignment horizontal="right" vertical="center" wrapText="1"/>
    </xf>
    <xf numFmtId="0" fontId="23" fillId="5" borderId="25" xfId="0" applyFont="1" applyFill="1" applyBorder="1" applyAlignment="1">
      <alignment horizontal="right" vertical="center" wrapText="1"/>
    </xf>
    <xf numFmtId="0" fontId="24" fillId="5" borderId="0" xfId="0" applyFont="1" applyFill="1" applyAlignment="1">
      <alignment horizontal="right" vertical="center" wrapText="1"/>
    </xf>
    <xf numFmtId="0" fontId="23" fillId="5" borderId="0" xfId="0" applyFont="1" applyFill="1" applyAlignment="1">
      <alignment horizontal="right" vertical="center" wrapText="1"/>
    </xf>
    <xf numFmtId="0" fontId="24" fillId="5" borderId="41" xfId="0" applyFont="1" applyFill="1" applyBorder="1" applyAlignment="1">
      <alignment horizontal="right" vertical="center" wrapText="1"/>
    </xf>
    <xf numFmtId="0" fontId="23" fillId="5" borderId="41" xfId="0" applyFont="1" applyFill="1" applyBorder="1" applyAlignment="1">
      <alignment horizontal="right" vertical="center" wrapText="1"/>
    </xf>
    <xf numFmtId="3" fontId="73" fillId="0" borderId="0" xfId="35" applyNumberFormat="1" applyFont="1" applyAlignment="1">
      <alignment vertical="center"/>
    </xf>
    <xf numFmtId="0" fontId="3" fillId="0" borderId="0" xfId="0" applyFont="1" applyAlignment="1">
      <alignment vertical="center"/>
    </xf>
    <xf numFmtId="0" fontId="3" fillId="0" borderId="0" xfId="0" applyFont="1" applyAlignment="1">
      <alignment horizontal="justify" vertical="center"/>
    </xf>
    <xf numFmtId="0" fontId="3" fillId="0" borderId="27" xfId="0" applyFont="1" applyBorder="1" applyAlignment="1">
      <alignment vertical="center"/>
    </xf>
    <xf numFmtId="14" fontId="82" fillId="7" borderId="18" xfId="15" quotePrefix="1" applyNumberFormat="1" applyFont="1" applyFill="1" applyBorder="1" applyAlignment="1">
      <alignment horizontal="center" vertical="center"/>
    </xf>
    <xf numFmtId="0" fontId="96" fillId="0" borderId="0" xfId="0" applyFont="1" applyAlignment="1">
      <alignment horizontal="center" vertical="center"/>
    </xf>
    <xf numFmtId="0" fontId="80" fillId="0" borderId="70" xfId="0" applyFont="1" applyBorder="1" applyAlignment="1">
      <alignment vertical="center"/>
    </xf>
    <xf numFmtId="0" fontId="80" fillId="0" borderId="0" xfId="0" applyFont="1" applyAlignment="1">
      <alignment horizontal="center" vertical="center"/>
    </xf>
    <xf numFmtId="3" fontId="80" fillId="0" borderId="70" xfId="0" applyNumberFormat="1" applyFont="1" applyBorder="1" applyAlignment="1">
      <alignment horizontal="center" vertical="center"/>
    </xf>
    <xf numFmtId="3" fontId="3" fillId="0" borderId="0" xfId="0" applyNumberFormat="1" applyFont="1" applyAlignment="1">
      <alignment horizontal="center" vertical="center"/>
    </xf>
    <xf numFmtId="0" fontId="80" fillId="0" borderId="71" xfId="0" applyFont="1" applyBorder="1" applyAlignment="1">
      <alignment vertical="center"/>
    </xf>
    <xf numFmtId="3" fontId="80" fillId="0" borderId="71" xfId="0" applyNumberFormat="1" applyFont="1" applyBorder="1" applyAlignment="1">
      <alignment horizontal="center" vertical="center"/>
    </xf>
    <xf numFmtId="0" fontId="72" fillId="0" borderId="30" xfId="0" applyFont="1" applyBorder="1" applyAlignment="1">
      <alignment vertical="center"/>
    </xf>
    <xf numFmtId="0" fontId="3" fillId="0" borderId="0" xfId="0" applyFont="1" applyAlignment="1">
      <alignment horizontal="center" vertical="center"/>
    </xf>
    <xf numFmtId="3" fontId="72" fillId="0" borderId="30" xfId="0" applyNumberFormat="1" applyFont="1" applyBorder="1" applyAlignment="1">
      <alignment horizontal="center" vertical="center"/>
    </xf>
    <xf numFmtId="3" fontId="72" fillId="0" borderId="0" xfId="0" applyNumberFormat="1" applyFont="1" applyAlignment="1">
      <alignment horizontal="center" vertical="center"/>
    </xf>
    <xf numFmtId="0" fontId="80" fillId="0" borderId="72" xfId="0" applyFont="1" applyBorder="1" applyAlignment="1">
      <alignment vertical="center"/>
    </xf>
    <xf numFmtId="3" fontId="80" fillId="0" borderId="72" xfId="0" applyNumberFormat="1" applyFont="1" applyBorder="1" applyAlignment="1">
      <alignment horizontal="center" vertical="center"/>
    </xf>
    <xf numFmtId="0" fontId="72" fillId="0" borderId="0" xfId="0" applyFont="1" applyAlignment="1">
      <alignment horizontal="center" vertical="center"/>
    </xf>
    <xf numFmtId="3" fontId="3" fillId="0" borderId="0" xfId="0" applyNumberFormat="1" applyFont="1" applyAlignment="1">
      <alignment vertical="center"/>
    </xf>
    <xf numFmtId="173" fontId="82" fillId="7" borderId="18" xfId="15" quotePrefix="1" applyNumberFormat="1" applyFont="1" applyFill="1" applyBorder="1" applyAlignment="1">
      <alignment horizontal="center" vertical="center"/>
    </xf>
    <xf numFmtId="3" fontId="30" fillId="0" borderId="0" xfId="0" applyNumberFormat="1" applyFont="1"/>
    <xf numFmtId="0" fontId="83" fillId="0" borderId="0" xfId="0" applyFont="1" applyAlignment="1">
      <alignment vertical="center" wrapText="1"/>
    </xf>
    <xf numFmtId="0" fontId="4" fillId="7" borderId="33" xfId="0" applyFont="1" applyFill="1" applyBorder="1" applyAlignment="1">
      <alignment horizontal="center" vertical="center" wrapText="1"/>
    </xf>
    <xf numFmtId="0" fontId="72" fillId="7" borderId="26" xfId="0" applyFont="1" applyFill="1" applyBorder="1" applyAlignment="1">
      <alignment horizontal="center" vertical="center" wrapText="1"/>
    </xf>
    <xf numFmtId="0" fontId="0" fillId="7" borderId="0" xfId="0" applyFill="1" applyAlignment="1">
      <alignment vertical="center" wrapText="1"/>
    </xf>
    <xf numFmtId="0" fontId="0" fillId="7" borderId="0" xfId="0" applyFill="1" applyAlignment="1">
      <alignment horizontal="center" vertical="center" wrapText="1"/>
    </xf>
    <xf numFmtId="0" fontId="0" fillId="0" borderId="0" xfId="0" applyAlignment="1">
      <alignment vertical="center" wrapText="1"/>
    </xf>
    <xf numFmtId="0" fontId="83" fillId="7" borderId="0" xfId="0" applyFont="1" applyFill="1" applyAlignment="1">
      <alignment vertical="center" wrapText="1"/>
    </xf>
    <xf numFmtId="0" fontId="83" fillId="7" borderId="0" xfId="0" applyFont="1" applyFill="1" applyAlignment="1">
      <alignment horizontal="center" vertical="center" wrapText="1"/>
    </xf>
    <xf numFmtId="0" fontId="83" fillId="7" borderId="26" xfId="0" applyFont="1" applyFill="1" applyBorder="1" applyAlignment="1">
      <alignment horizontal="center" vertical="center" wrapText="1"/>
    </xf>
    <xf numFmtId="0" fontId="101" fillId="7" borderId="26" xfId="0" applyFont="1" applyFill="1" applyBorder="1" applyAlignment="1">
      <alignment horizontal="left" vertical="center" wrapText="1"/>
    </xf>
    <xf numFmtId="9" fontId="83" fillId="7" borderId="26" xfId="7" applyFont="1" applyFill="1" applyBorder="1" applyAlignment="1">
      <alignment vertical="center" wrapText="1"/>
    </xf>
    <xf numFmtId="0" fontId="83" fillId="7" borderId="0" xfId="0" quotePrefix="1" applyFont="1" applyFill="1" applyAlignment="1">
      <alignment vertical="center" wrapText="1"/>
    </xf>
    <xf numFmtId="0" fontId="83" fillId="7" borderId="18" xfId="0" applyFont="1" applyFill="1" applyBorder="1" applyAlignment="1">
      <alignment horizontal="center" vertical="center" wrapText="1"/>
    </xf>
    <xf numFmtId="0" fontId="83" fillId="7" borderId="18" xfId="0" applyFont="1" applyFill="1" applyBorder="1" applyAlignment="1">
      <alignment horizontal="left" vertical="center" wrapText="1" indent="1"/>
    </xf>
    <xf numFmtId="9" fontId="83" fillId="7" borderId="18" xfId="7" applyFont="1" applyFill="1" applyBorder="1" applyAlignment="1">
      <alignment vertical="center" wrapText="1"/>
    </xf>
    <xf numFmtId="0" fontId="83" fillId="7" borderId="18" xfId="0" applyFont="1" applyFill="1" applyBorder="1" applyAlignment="1">
      <alignment horizontal="left" vertical="center" wrapText="1" indent="3"/>
    </xf>
    <xf numFmtId="0" fontId="83" fillId="7" borderId="18" xfId="0" applyFont="1" applyFill="1" applyBorder="1" applyAlignment="1">
      <alignment horizontal="left" vertical="center" wrapText="1" indent="4"/>
    </xf>
    <xf numFmtId="0" fontId="83" fillId="7" borderId="18" xfId="0" applyFont="1" applyFill="1" applyBorder="1" applyAlignment="1">
      <alignment horizontal="left" vertical="center" wrapText="1" indent="5"/>
    </xf>
    <xf numFmtId="9" fontId="77" fillId="0" borderId="18" xfId="7" applyFont="1" applyBorder="1" applyAlignment="1">
      <alignment vertical="center" wrapText="1"/>
    </xf>
    <xf numFmtId="9" fontId="83" fillId="0" borderId="18" xfId="7" applyFont="1" applyBorder="1" applyAlignment="1">
      <alignment vertical="center" wrapText="1"/>
    </xf>
    <xf numFmtId="0" fontId="77" fillId="7" borderId="18" xfId="0" applyFont="1" applyFill="1" applyBorder="1" applyAlignment="1">
      <alignment horizontal="left" vertical="center" wrapText="1" indent="5"/>
    </xf>
    <xf numFmtId="0" fontId="83" fillId="7" borderId="22" xfId="0" applyFont="1" applyFill="1" applyBorder="1" applyAlignment="1">
      <alignment horizontal="center" vertical="center" wrapText="1"/>
    </xf>
    <xf numFmtId="0" fontId="83" fillId="7" borderId="22" xfId="0" applyFont="1" applyFill="1" applyBorder="1" applyAlignment="1">
      <alignment horizontal="left" vertical="center" wrapText="1" indent="2"/>
    </xf>
    <xf numFmtId="9" fontId="83" fillId="7" borderId="22" xfId="7" applyFont="1" applyFill="1" applyBorder="1" applyAlignment="1">
      <alignment vertical="center" wrapText="1"/>
    </xf>
    <xf numFmtId="0" fontId="83" fillId="7" borderId="27" xfId="0" applyFont="1" applyFill="1" applyBorder="1" applyAlignment="1">
      <alignment horizontal="center" vertical="center" wrapText="1"/>
    </xf>
    <xf numFmtId="0" fontId="83" fillId="7" borderId="27" xfId="0" applyFont="1" applyFill="1" applyBorder="1" applyAlignment="1">
      <alignment vertical="center" wrapText="1"/>
    </xf>
    <xf numFmtId="0" fontId="99" fillId="9" borderId="0" xfId="0" applyFont="1" applyFill="1" applyAlignment="1">
      <alignment vertical="center" wrapText="1"/>
    </xf>
    <xf numFmtId="9" fontId="83" fillId="7" borderId="75" xfId="7" applyFont="1" applyFill="1" applyBorder="1" applyAlignment="1">
      <alignment vertical="center" wrapText="1"/>
    </xf>
    <xf numFmtId="9" fontId="83" fillId="7" borderId="76" xfId="7" applyFont="1" applyFill="1" applyBorder="1" applyAlignment="1">
      <alignment vertical="center" wrapText="1"/>
    </xf>
    <xf numFmtId="9" fontId="83" fillId="0" borderId="76" xfId="7" applyFont="1" applyBorder="1" applyAlignment="1">
      <alignment vertical="center" wrapText="1"/>
    </xf>
    <xf numFmtId="9" fontId="83" fillId="7" borderId="77" xfId="7" applyFont="1" applyFill="1" applyBorder="1" applyAlignment="1">
      <alignment vertical="center" wrapText="1"/>
    </xf>
    <xf numFmtId="9" fontId="83" fillId="7" borderId="79" xfId="7" applyFont="1" applyFill="1" applyBorder="1" applyAlignment="1">
      <alignment vertical="center" wrapText="1"/>
    </xf>
    <xf numFmtId="9" fontId="83" fillId="7" borderId="80" xfId="7" applyFont="1" applyFill="1" applyBorder="1" applyAlignment="1">
      <alignment vertical="center" wrapText="1"/>
    </xf>
    <xf numFmtId="9" fontId="83" fillId="0" borderId="80" xfId="7" applyFont="1" applyBorder="1" applyAlignment="1">
      <alignment vertical="center" wrapText="1"/>
    </xf>
    <xf numFmtId="9" fontId="83" fillId="7" borderId="81" xfId="7" applyFont="1" applyFill="1" applyBorder="1" applyAlignment="1">
      <alignment vertical="center" wrapText="1"/>
    </xf>
    <xf numFmtId="9" fontId="83" fillId="7" borderId="83" xfId="7" applyFont="1" applyFill="1" applyBorder="1" applyAlignment="1">
      <alignment vertical="center" wrapText="1"/>
    </xf>
    <xf numFmtId="9" fontId="83" fillId="7" borderId="84" xfId="7" applyFont="1" applyFill="1" applyBorder="1" applyAlignment="1">
      <alignment vertical="center" wrapText="1"/>
    </xf>
    <xf numFmtId="9" fontId="83" fillId="7" borderId="85" xfId="7" applyFont="1" applyFill="1" applyBorder="1" applyAlignment="1">
      <alignment vertical="center" wrapText="1"/>
    </xf>
    <xf numFmtId="0" fontId="68" fillId="7" borderId="86" xfId="0" applyFont="1" applyFill="1" applyBorder="1" applyAlignment="1">
      <alignment horizontal="center" vertical="center" wrapText="1"/>
    </xf>
    <xf numFmtId="0" fontId="68" fillId="7" borderId="89" xfId="0" applyFont="1" applyFill="1" applyBorder="1" applyAlignment="1">
      <alignment vertical="center" wrapText="1"/>
    </xf>
    <xf numFmtId="0" fontId="68" fillId="7" borderId="74" xfId="0" applyFont="1" applyFill="1" applyBorder="1" applyAlignment="1">
      <alignment vertical="center" wrapText="1"/>
    </xf>
    <xf numFmtId="0" fontId="0" fillId="7" borderId="34" xfId="0" applyFill="1" applyBorder="1" applyAlignment="1">
      <alignment vertical="center" wrapText="1"/>
    </xf>
    <xf numFmtId="0" fontId="0" fillId="7" borderId="88" xfId="0" applyFill="1" applyBorder="1" applyAlignment="1">
      <alignment vertical="center" wrapText="1"/>
    </xf>
    <xf numFmtId="0" fontId="0" fillId="7" borderId="92" xfId="0" applyFill="1" applyBorder="1" applyAlignment="1">
      <alignment horizontal="center" vertical="center" wrapText="1"/>
    </xf>
    <xf numFmtId="0" fontId="0" fillId="7" borderId="93" xfId="0" applyFill="1" applyBorder="1" applyAlignment="1">
      <alignment horizontal="left" vertical="center" wrapText="1" indent="1"/>
    </xf>
    <xf numFmtId="4" fontId="0" fillId="7" borderId="93" xfId="0" applyNumberFormat="1" applyFill="1" applyBorder="1" applyAlignment="1">
      <alignment horizontal="right" vertical="center" wrapText="1"/>
    </xf>
    <xf numFmtId="4" fontId="0" fillId="7" borderId="94" xfId="0" applyNumberFormat="1" applyFill="1" applyBorder="1" applyAlignment="1">
      <alignment horizontal="right" vertical="center" wrapText="1"/>
    </xf>
    <xf numFmtId="0" fontId="0" fillId="7" borderId="47" xfId="0" applyFill="1" applyBorder="1" applyAlignment="1">
      <alignment horizontal="center" vertical="center" wrapText="1"/>
    </xf>
    <xf numFmtId="0" fontId="69" fillId="7" borderId="48" xfId="0" applyFont="1" applyFill="1" applyBorder="1" applyAlignment="1">
      <alignment horizontal="left" vertical="center" wrapText="1" indent="3"/>
    </xf>
    <xf numFmtId="4" fontId="0" fillId="7" borderId="48" xfId="0" applyNumberFormat="1" applyFill="1" applyBorder="1" applyAlignment="1">
      <alignment horizontal="right" vertical="center" wrapText="1"/>
    </xf>
    <xf numFmtId="4" fontId="0" fillId="7" borderId="49" xfId="0" applyNumberFormat="1" applyFill="1" applyBorder="1" applyAlignment="1">
      <alignment horizontal="right" vertical="center" wrapText="1"/>
    </xf>
    <xf numFmtId="0" fontId="0" fillId="7" borderId="48" xfId="0" applyFill="1" applyBorder="1" applyAlignment="1">
      <alignment horizontal="left" vertical="center" wrapText="1" indent="4"/>
    </xf>
    <xf numFmtId="0" fontId="0" fillId="7" borderId="48" xfId="0" applyFill="1" applyBorder="1" applyAlignment="1">
      <alignment horizontal="left" vertical="center" wrapText="1" indent="5"/>
    </xf>
    <xf numFmtId="4" fontId="0" fillId="0" borderId="48" xfId="0" applyNumberFormat="1" applyBorder="1" applyAlignment="1">
      <alignment horizontal="right" vertical="center" wrapText="1"/>
    </xf>
    <xf numFmtId="4" fontId="0" fillId="0" borderId="49" xfId="0" applyNumberFormat="1" applyBorder="1" applyAlignment="1">
      <alignment horizontal="right" vertical="center" wrapText="1"/>
    </xf>
    <xf numFmtId="0" fontId="0" fillId="7" borderId="48" xfId="0" applyFill="1" applyBorder="1" applyAlignment="1">
      <alignment horizontal="left" vertical="center" wrapText="1" indent="6"/>
    </xf>
    <xf numFmtId="0" fontId="0" fillId="0" borderId="48" xfId="0" applyBorder="1" applyAlignment="1">
      <alignment horizontal="left" vertical="center" wrapText="1" indent="5"/>
    </xf>
    <xf numFmtId="0" fontId="69" fillId="0" borderId="48" xfId="0" applyFont="1" applyBorder="1" applyAlignment="1">
      <alignment horizontal="left" vertical="center" wrapText="1" indent="3"/>
    </xf>
    <xf numFmtId="0" fontId="0" fillId="0" borderId="48" xfId="0" applyBorder="1" applyAlignment="1">
      <alignment horizontal="left" vertical="center" wrapText="1" indent="3"/>
    </xf>
    <xf numFmtId="0" fontId="0" fillId="7" borderId="45" xfId="0" applyFill="1" applyBorder="1" applyAlignment="1">
      <alignment horizontal="center" vertical="center" wrapText="1"/>
    </xf>
    <xf numFmtId="0" fontId="69" fillId="0" borderId="34" xfId="0" applyFont="1" applyBorder="1" applyAlignment="1">
      <alignment vertical="center" wrapText="1"/>
    </xf>
    <xf numFmtId="4" fontId="0" fillId="0" borderId="34" xfId="0" applyNumberFormat="1" applyBorder="1" applyAlignment="1">
      <alignment horizontal="right" vertical="center" wrapText="1"/>
    </xf>
    <xf numFmtId="4" fontId="0" fillId="0" borderId="46" xfId="0" applyNumberFormat="1" applyBorder="1" applyAlignment="1">
      <alignment horizontal="right" vertical="center" wrapText="1"/>
    </xf>
    <xf numFmtId="0" fontId="69" fillId="0" borderId="93" xfId="0" applyFont="1" applyBorder="1" applyAlignment="1">
      <alignment horizontal="left" vertical="center" wrapText="1" indent="2"/>
    </xf>
    <xf numFmtId="0" fontId="0" fillId="0" borderId="48" xfId="0" applyBorder="1" applyAlignment="1">
      <alignment horizontal="left" vertical="center" wrapText="1" indent="4"/>
    </xf>
    <xf numFmtId="0" fontId="69" fillId="0" borderId="48" xfId="0" applyFont="1" applyBorder="1" applyAlignment="1">
      <alignment horizontal="left" vertical="center" wrapText="1" indent="2"/>
    </xf>
    <xf numFmtId="0" fontId="68" fillId="7" borderId="47" xfId="0" applyFont="1" applyFill="1" applyBorder="1" applyAlignment="1">
      <alignment horizontal="center" vertical="center" wrapText="1"/>
    </xf>
    <xf numFmtId="0" fontId="0" fillId="7" borderId="48" xfId="0" applyFill="1" applyBorder="1" applyAlignment="1">
      <alignment horizontal="left" vertical="center" wrapText="1" indent="1"/>
    </xf>
    <xf numFmtId="0" fontId="68" fillId="7" borderId="45" xfId="0" applyFont="1" applyFill="1" applyBorder="1" applyAlignment="1">
      <alignment horizontal="center" vertical="center" wrapText="1"/>
    </xf>
    <xf numFmtId="4" fontId="0" fillId="7" borderId="34" xfId="0" applyNumberFormat="1" applyFill="1" applyBorder="1" applyAlignment="1">
      <alignment horizontal="right" vertical="center" wrapText="1"/>
    </xf>
    <xf numFmtId="0" fontId="68" fillId="7" borderId="92" xfId="0" applyFont="1" applyFill="1" applyBorder="1" applyAlignment="1">
      <alignment horizontal="center" vertical="center" wrapText="1"/>
    </xf>
    <xf numFmtId="0" fontId="69" fillId="7" borderId="48" xfId="0" applyFont="1" applyFill="1" applyBorder="1" applyAlignment="1">
      <alignment horizontal="left" vertical="center" wrapText="1"/>
    </xf>
    <xf numFmtId="0" fontId="97" fillId="5" borderId="30" xfId="0" applyFont="1" applyFill="1" applyBorder="1" applyAlignment="1">
      <alignment horizontal="center" vertical="center" wrapText="1"/>
    </xf>
    <xf numFmtId="0" fontId="69" fillId="5" borderId="30" xfId="0" applyFont="1" applyFill="1" applyBorder="1" applyAlignment="1">
      <alignment horizontal="left" vertical="center" wrapText="1"/>
    </xf>
    <xf numFmtId="4" fontId="0" fillId="5" borderId="30" xfId="0" applyNumberFormat="1" applyFill="1" applyBorder="1" applyAlignment="1">
      <alignment horizontal="left" vertical="center" wrapText="1"/>
    </xf>
    <xf numFmtId="4" fontId="0" fillId="5" borderId="30" xfId="0" applyNumberFormat="1" applyFill="1" applyBorder="1" applyAlignment="1">
      <alignment vertical="center" wrapText="1"/>
    </xf>
    <xf numFmtId="0" fontId="0" fillId="5" borderId="30" xfId="0" applyFill="1" applyBorder="1" applyAlignment="1">
      <alignment horizontal="center" vertical="center" wrapText="1"/>
    </xf>
    <xf numFmtId="0" fontId="0" fillId="5" borderId="30" xfId="0" applyFill="1" applyBorder="1" applyAlignment="1">
      <alignment horizontal="left" vertical="center" wrapText="1"/>
    </xf>
    <xf numFmtId="0" fontId="0" fillId="5" borderId="30" xfId="0" applyFill="1" applyBorder="1" applyAlignment="1">
      <alignment vertical="center" wrapText="1"/>
    </xf>
    <xf numFmtId="0" fontId="0" fillId="7" borderId="74" xfId="0" applyFill="1" applyBorder="1" applyAlignment="1">
      <alignment vertical="center" wrapText="1"/>
    </xf>
    <xf numFmtId="0" fontId="0" fillId="7" borderId="27" xfId="0" applyFill="1" applyBorder="1" applyAlignment="1">
      <alignment vertical="center" wrapText="1"/>
    </xf>
    <xf numFmtId="4" fontId="0" fillId="4" borderId="48" xfId="0" applyNumberFormat="1" applyFill="1" applyBorder="1" applyAlignment="1">
      <alignment horizontal="right" vertical="center" wrapText="1"/>
    </xf>
    <xf numFmtId="3" fontId="4" fillId="7" borderId="18" xfId="0" applyNumberFormat="1" applyFont="1" applyFill="1" applyBorder="1" applyAlignment="1">
      <alignment vertical="center"/>
    </xf>
    <xf numFmtId="3" fontId="4" fillId="7" borderId="27" xfId="0" applyNumberFormat="1" applyFont="1" applyFill="1" applyBorder="1" applyAlignment="1">
      <alignment vertical="center"/>
    </xf>
    <xf numFmtId="4" fontId="0" fillId="10" borderId="48" xfId="0" applyNumberFormat="1" applyFill="1" applyBorder="1" applyAlignment="1">
      <alignment horizontal="right" vertical="center" wrapText="1"/>
    </xf>
    <xf numFmtId="4" fontId="0" fillId="10" borderId="68" xfId="0" applyNumberFormat="1" applyFill="1" applyBorder="1" applyAlignment="1">
      <alignment horizontal="right" vertical="center" wrapText="1"/>
    </xf>
    <xf numFmtId="4" fontId="0" fillId="10" borderId="43" xfId="0" applyNumberFormat="1" applyFill="1" applyBorder="1" applyAlignment="1">
      <alignment horizontal="right" vertical="center" wrapText="1"/>
    </xf>
    <xf numFmtId="4" fontId="0" fillId="10" borderId="98" xfId="0" applyNumberFormat="1" applyFill="1" applyBorder="1" applyAlignment="1">
      <alignment horizontal="right" vertical="center" wrapText="1"/>
    </xf>
    <xf numFmtId="4" fontId="0" fillId="10" borderId="0" xfId="0" applyNumberFormat="1" applyFill="1" applyAlignment="1">
      <alignment horizontal="right" vertical="center" wrapText="1"/>
    </xf>
    <xf numFmtId="4" fontId="0" fillId="10" borderId="74" xfId="0" applyNumberFormat="1" applyFill="1" applyBorder="1" applyAlignment="1">
      <alignment horizontal="right" vertical="center" wrapText="1"/>
    </xf>
    <xf numFmtId="4" fontId="0" fillId="10" borderId="27" xfId="0" applyNumberFormat="1" applyFill="1" applyBorder="1" applyAlignment="1">
      <alignment horizontal="right" vertical="center" wrapText="1"/>
    </xf>
    <xf numFmtId="4" fontId="0" fillId="10" borderId="90" xfId="0" applyNumberFormat="1" applyFill="1" applyBorder="1" applyAlignment="1">
      <alignment horizontal="right" vertical="center" wrapText="1"/>
    </xf>
    <xf numFmtId="4" fontId="0" fillId="10" borderId="24" xfId="0" applyNumberFormat="1" applyFill="1" applyBorder="1" applyAlignment="1">
      <alignment horizontal="right" vertical="center" wrapText="1"/>
    </xf>
    <xf numFmtId="4" fontId="0" fillId="10" borderId="95" xfId="0" applyNumberFormat="1" applyFill="1" applyBorder="1" applyAlignment="1">
      <alignment horizontal="right" vertical="center" wrapText="1"/>
    </xf>
    <xf numFmtId="4" fontId="0" fillId="10" borderId="73" xfId="0" applyNumberFormat="1" applyFill="1" applyBorder="1" applyAlignment="1">
      <alignment horizontal="right" vertical="center" wrapText="1"/>
    </xf>
    <xf numFmtId="4" fontId="0" fillId="10" borderId="99" xfId="0" applyNumberFormat="1" applyFill="1" applyBorder="1" applyAlignment="1">
      <alignment horizontal="right" vertical="center" wrapText="1"/>
    </xf>
    <xf numFmtId="4" fontId="0" fillId="10" borderId="33" xfId="0" applyNumberFormat="1" applyFill="1" applyBorder="1" applyAlignment="1">
      <alignment horizontal="right" vertical="center" wrapText="1"/>
    </xf>
    <xf numFmtId="4" fontId="0" fillId="10" borderId="100" xfId="0" applyNumberFormat="1" applyFill="1" applyBorder="1" applyAlignment="1">
      <alignment horizontal="right" vertical="center" wrapText="1"/>
    </xf>
    <xf numFmtId="4" fontId="0" fillId="10" borderId="68" xfId="0" applyNumberFormat="1" applyFill="1" applyBorder="1" applyAlignment="1">
      <alignment vertical="center" wrapText="1"/>
    </xf>
    <xf numFmtId="4" fontId="0" fillId="10" borderId="43" xfId="0" applyNumberFormat="1" applyFill="1" applyBorder="1" applyAlignment="1">
      <alignment vertical="center" wrapText="1"/>
    </xf>
    <xf numFmtId="4" fontId="0" fillId="10" borderId="98" xfId="0" applyNumberFormat="1" applyFill="1" applyBorder="1" applyAlignment="1">
      <alignment vertical="center" wrapText="1"/>
    </xf>
    <xf numFmtId="4" fontId="0" fillId="10" borderId="0" xfId="0" applyNumberFormat="1" applyFill="1" applyAlignment="1">
      <alignment vertical="center" wrapText="1"/>
    </xf>
    <xf numFmtId="4" fontId="0" fillId="10" borderId="74" xfId="0" applyNumberFormat="1" applyFill="1" applyBorder="1" applyAlignment="1">
      <alignment vertical="center" wrapText="1"/>
    </xf>
    <xf numFmtId="4" fontId="0" fillId="10" borderId="27" xfId="0" applyNumberFormat="1" applyFill="1" applyBorder="1" applyAlignment="1">
      <alignment vertical="center" wrapText="1"/>
    </xf>
    <xf numFmtId="9" fontId="102" fillId="10" borderId="80" xfId="7" applyFont="1" applyFill="1" applyBorder="1" applyAlignment="1">
      <alignment vertical="center" wrapText="1"/>
    </xf>
    <xf numFmtId="9" fontId="102" fillId="10" borderId="18" xfId="7" applyFont="1" applyFill="1" applyBorder="1" applyAlignment="1">
      <alignment vertical="center" wrapText="1"/>
    </xf>
    <xf numFmtId="9" fontId="102" fillId="10" borderId="76" xfId="7" applyFont="1" applyFill="1" applyBorder="1" applyAlignment="1">
      <alignment vertical="center" wrapText="1"/>
    </xf>
    <xf numFmtId="9" fontId="83" fillId="10" borderId="81" xfId="7" applyFont="1" applyFill="1" applyBorder="1" applyAlignment="1">
      <alignment vertical="center" wrapText="1"/>
    </xf>
    <xf numFmtId="9" fontId="83" fillId="10" borderId="22" xfId="7" applyFont="1" applyFill="1" applyBorder="1" applyAlignment="1">
      <alignment vertical="center" wrapText="1"/>
    </xf>
    <xf numFmtId="9" fontId="83" fillId="10" borderId="77" xfId="7" applyFont="1" applyFill="1" applyBorder="1" applyAlignment="1">
      <alignment vertical="center" wrapText="1"/>
    </xf>
    <xf numFmtId="9" fontId="83" fillId="10" borderId="80" xfId="7" applyFont="1" applyFill="1" applyBorder="1" applyAlignment="1">
      <alignment vertical="center" wrapText="1"/>
    </xf>
    <xf numFmtId="9" fontId="83" fillId="10" borderId="18" xfId="7" applyFont="1" applyFill="1" applyBorder="1" applyAlignment="1">
      <alignment vertical="center" wrapText="1"/>
    </xf>
    <xf numFmtId="9" fontId="83" fillId="10" borderId="76" xfId="7" applyFont="1" applyFill="1" applyBorder="1" applyAlignment="1">
      <alignment vertical="center" wrapText="1"/>
    </xf>
    <xf numFmtId="0" fontId="84" fillId="0" borderId="0" xfId="0" applyFont="1" applyAlignment="1">
      <alignment horizontal="right" vertical="center"/>
    </xf>
    <xf numFmtId="4" fontId="84" fillId="0" borderId="0" xfId="0" applyNumberFormat="1" applyFont="1" applyAlignment="1">
      <alignment horizontal="right" vertical="center"/>
    </xf>
    <xf numFmtId="0" fontId="79" fillId="7" borderId="61" xfId="0" applyFont="1" applyFill="1" applyBorder="1" applyAlignment="1">
      <alignment horizontal="left" vertical="center"/>
    </xf>
    <xf numFmtId="0" fontId="2" fillId="0" borderId="0" xfId="41" applyFont="1"/>
    <xf numFmtId="0" fontId="82" fillId="0" borderId="0" xfId="43" applyFont="1" applyFill="1" applyBorder="1" applyAlignment="1">
      <alignment horizontal="left" vertical="center"/>
    </xf>
    <xf numFmtId="49" fontId="2" fillId="0" borderId="0" xfId="41" applyNumberFormat="1" applyFont="1" applyAlignment="1">
      <alignment horizontal="center" vertical="center"/>
    </xf>
    <xf numFmtId="0" fontId="72" fillId="0" borderId="0" xfId="41" applyFont="1" applyAlignment="1">
      <alignment vertical="center" wrapText="1"/>
    </xf>
    <xf numFmtId="0" fontId="82" fillId="0" borderId="0" xfId="42" applyFont="1" applyAlignment="1">
      <alignment horizontal="center" vertical="center" wrapText="1"/>
    </xf>
    <xf numFmtId="0" fontId="75" fillId="0" borderId="43" xfId="35" applyFont="1" applyBorder="1" applyAlignment="1">
      <alignment horizontal="center" vertical="center" wrapText="1"/>
    </xf>
    <xf numFmtId="0" fontId="73" fillId="0" borderId="30" xfId="35" applyFont="1" applyBorder="1" applyAlignment="1">
      <alignment horizontal="center" vertical="center"/>
    </xf>
    <xf numFmtId="0" fontId="73" fillId="0" borderId="30" xfId="42" applyFont="1" applyBorder="1" applyAlignment="1">
      <alignment horizontal="justify" vertical="center"/>
    </xf>
    <xf numFmtId="0" fontId="73" fillId="0" borderId="42" xfId="35" applyFont="1" applyBorder="1" applyAlignment="1">
      <alignment horizontal="center" vertical="center"/>
    </xf>
    <xf numFmtId="0" fontId="73" fillId="0" borderId="42" xfId="42" applyFont="1" applyBorder="1" applyAlignment="1">
      <alignment horizontal="justify" vertical="center"/>
    </xf>
    <xf numFmtId="0" fontId="2" fillId="0" borderId="42" xfId="41" applyFont="1" applyBorder="1" applyAlignment="1">
      <alignment horizontal="center" vertical="center"/>
    </xf>
    <xf numFmtId="0" fontId="73" fillId="0" borderId="28" xfId="35" applyFont="1" applyBorder="1" applyAlignment="1">
      <alignment horizontal="center" vertical="center"/>
    </xf>
    <xf numFmtId="0" fontId="73" fillId="0" borderId="28" xfId="42" applyFont="1" applyBorder="1" applyAlignment="1">
      <alignment horizontal="justify" vertical="center"/>
    </xf>
    <xf numFmtId="0" fontId="2" fillId="0" borderId="28" xfId="41" applyFont="1" applyBorder="1" applyAlignment="1">
      <alignment horizontal="center" vertical="center"/>
    </xf>
    <xf numFmtId="0" fontId="73" fillId="0" borderId="29" xfId="35" applyFont="1" applyBorder="1" applyAlignment="1">
      <alignment horizontal="center" vertical="center"/>
    </xf>
    <xf numFmtId="0" fontId="73" fillId="0" borderId="29" xfId="42" applyFont="1" applyBorder="1" applyAlignment="1">
      <alignment horizontal="justify" vertical="center"/>
    </xf>
    <xf numFmtId="0" fontId="2" fillId="0" borderId="29" xfId="41" applyFont="1" applyBorder="1" applyAlignment="1">
      <alignment horizontal="center" vertical="center"/>
    </xf>
    <xf numFmtId="3" fontId="2" fillId="0" borderId="42" xfId="41" quotePrefix="1" applyNumberFormat="1" applyFont="1" applyBorder="1" applyAlignment="1">
      <alignment horizontal="right" vertical="center" wrapText="1"/>
    </xf>
    <xf numFmtId="3" fontId="2" fillId="0" borderId="28" xfId="41" quotePrefix="1" applyNumberFormat="1" applyFont="1" applyBorder="1" applyAlignment="1">
      <alignment horizontal="right" vertical="center" wrapText="1"/>
    </xf>
    <xf numFmtId="0" fontId="73" fillId="0" borderId="28" xfId="42" applyFont="1" applyBorder="1" applyAlignment="1">
      <alignment horizontal="left" vertical="center" indent="1"/>
    </xf>
    <xf numFmtId="3" fontId="2" fillId="0" borderId="29" xfId="41" quotePrefix="1" applyNumberFormat="1" applyFont="1" applyBorder="1" applyAlignment="1">
      <alignment horizontal="right" vertical="center" wrapText="1"/>
    </xf>
    <xf numFmtId="0" fontId="73" fillId="0" borderId="29" xfId="42" applyFont="1" applyBorder="1" applyAlignment="1">
      <alignment horizontal="left" vertical="center" indent="1"/>
    </xf>
    <xf numFmtId="0" fontId="50" fillId="0" borderId="95" xfId="0" applyFont="1" applyBorder="1" applyAlignment="1">
      <alignment horizontal="center" vertical="center" wrapText="1"/>
    </xf>
    <xf numFmtId="0" fontId="50" fillId="0" borderId="101" xfId="0" applyFont="1" applyBorder="1" applyAlignment="1">
      <alignment horizontal="center" vertical="center" wrapText="1"/>
    </xf>
    <xf numFmtId="9" fontId="50" fillId="0" borderId="101" xfId="7" applyFont="1" applyFill="1" applyBorder="1" applyAlignment="1">
      <alignment horizontal="center" vertical="center" wrapText="1"/>
    </xf>
    <xf numFmtId="9" fontId="50" fillId="0" borderId="90" xfId="7" applyFont="1" applyFill="1" applyBorder="1" applyAlignment="1">
      <alignment horizontal="center" vertical="center" wrapText="1"/>
    </xf>
    <xf numFmtId="0" fontId="72" fillId="5" borderId="29" xfId="41" applyFont="1" applyFill="1" applyBorder="1" applyAlignment="1">
      <alignment horizontal="left" vertical="center" wrapText="1" indent="1"/>
    </xf>
    <xf numFmtId="0" fontId="82" fillId="5" borderId="30" xfId="41" applyFont="1" applyFill="1" applyBorder="1" applyAlignment="1">
      <alignment horizontal="left" vertical="center" wrapText="1"/>
    </xf>
    <xf numFmtId="0" fontId="82" fillId="5" borderId="30" xfId="41" quotePrefix="1" applyFont="1" applyFill="1" applyBorder="1" applyAlignment="1">
      <alignment horizontal="center" vertical="center" wrapText="1"/>
    </xf>
    <xf numFmtId="0" fontId="72" fillId="5" borderId="43" xfId="41" applyFont="1" applyFill="1" applyBorder="1" applyAlignment="1">
      <alignment horizontal="left" vertical="center" wrapText="1" indent="1"/>
    </xf>
    <xf numFmtId="0" fontId="72" fillId="5" borderId="0" xfId="41" applyFont="1" applyFill="1" applyAlignment="1">
      <alignment horizontal="left" vertical="center" wrapText="1" indent="1"/>
    </xf>
    <xf numFmtId="0" fontId="72" fillId="5" borderId="27" xfId="41" applyFont="1" applyFill="1" applyBorder="1" applyAlignment="1">
      <alignment horizontal="left" vertical="center" wrapText="1" indent="1"/>
    </xf>
    <xf numFmtId="0" fontId="2" fillId="5" borderId="43" xfId="41" quotePrefix="1" applyFont="1" applyFill="1" applyBorder="1" applyAlignment="1">
      <alignment horizontal="center" vertical="center" wrapText="1"/>
    </xf>
    <xf numFmtId="0" fontId="106" fillId="5" borderId="0" xfId="41" quotePrefix="1" applyFont="1" applyFill="1" applyAlignment="1">
      <alignment horizontal="center" vertical="center" wrapText="1"/>
    </xf>
    <xf numFmtId="0" fontId="72" fillId="5" borderId="0" xfId="41" quotePrefix="1" applyFont="1" applyFill="1" applyAlignment="1">
      <alignment horizontal="center" vertical="center" wrapText="1"/>
    </xf>
    <xf numFmtId="0" fontId="84" fillId="5" borderId="0" xfId="41" quotePrefix="1" applyFont="1" applyFill="1" applyAlignment="1">
      <alignment horizontal="center" vertical="center" wrapText="1"/>
    </xf>
    <xf numFmtId="0" fontId="2" fillId="5" borderId="0" xfId="41" quotePrefix="1" applyFont="1" applyFill="1" applyAlignment="1">
      <alignment horizontal="center" vertical="center" wrapText="1"/>
    </xf>
    <xf numFmtId="0" fontId="71" fillId="5" borderId="0" xfId="41" quotePrefix="1" applyFont="1" applyFill="1" applyAlignment="1">
      <alignment horizontal="center" vertical="center" wrapText="1"/>
    </xf>
    <xf numFmtId="0" fontId="107" fillId="5" borderId="0" xfId="41" applyFont="1" applyFill="1" applyAlignment="1">
      <alignment vertical="center" wrapText="1"/>
    </xf>
    <xf numFmtId="0" fontId="107" fillId="5" borderId="27" xfId="41" applyFont="1" applyFill="1" applyBorder="1" applyAlignment="1">
      <alignment vertical="center" wrapText="1"/>
    </xf>
    <xf numFmtId="0" fontId="2" fillId="5" borderId="27" xfId="41" applyFont="1" applyFill="1" applyBorder="1" applyAlignment="1">
      <alignment horizontal="center" vertical="center" wrapText="1"/>
    </xf>
    <xf numFmtId="0" fontId="72" fillId="5" borderId="43" xfId="41" quotePrefix="1" applyFont="1" applyFill="1" applyBorder="1" applyAlignment="1">
      <alignment horizontal="center" vertical="center" wrapText="1"/>
    </xf>
    <xf numFmtId="0" fontId="2" fillId="5" borderId="27" xfId="41" quotePrefix="1" applyFont="1" applyFill="1" applyBorder="1" applyAlignment="1">
      <alignment horizontal="center" vertical="center" wrapText="1"/>
    </xf>
    <xf numFmtId="0" fontId="73" fillId="5" borderId="43" xfId="41" quotePrefix="1" applyFont="1" applyFill="1" applyBorder="1" applyAlignment="1">
      <alignment horizontal="center" vertical="center" wrapText="1"/>
    </xf>
    <xf numFmtId="0" fontId="82" fillId="5" borderId="0" xfId="41" quotePrefix="1" applyFont="1" applyFill="1" applyAlignment="1">
      <alignment horizontal="center" vertical="center" wrapText="1"/>
    </xf>
    <xf numFmtId="0" fontId="73" fillId="5" borderId="0" xfId="41" quotePrefix="1" applyFont="1" applyFill="1" applyAlignment="1">
      <alignment horizontal="center" vertical="center" wrapText="1"/>
    </xf>
    <xf numFmtId="0" fontId="82" fillId="5" borderId="27" xfId="41" quotePrefix="1" applyFont="1" applyFill="1" applyBorder="1" applyAlignment="1">
      <alignment horizontal="center" vertical="center" wrapText="1"/>
    </xf>
    <xf numFmtId="0" fontId="73" fillId="7" borderId="0" xfId="0" applyFont="1" applyFill="1" applyAlignment="1">
      <alignment horizontal="right" vertical="center"/>
    </xf>
    <xf numFmtId="3" fontId="1" fillId="7" borderId="22" xfId="0" applyNumberFormat="1" applyFont="1" applyFill="1" applyBorder="1"/>
    <xf numFmtId="10" fontId="1" fillId="7" borderId="22" xfId="7" applyNumberFormat="1" applyFont="1" applyFill="1" applyBorder="1"/>
    <xf numFmtId="165" fontId="1" fillId="7" borderId="18" xfId="7" applyNumberFormat="1" applyFont="1" applyFill="1" applyBorder="1" applyAlignment="1">
      <alignment horizontal="center" vertical="center"/>
    </xf>
    <xf numFmtId="165" fontId="1" fillId="7" borderId="27" xfId="7" applyNumberFormat="1" applyFont="1" applyFill="1" applyBorder="1" applyAlignment="1">
      <alignment horizontal="center" vertical="center"/>
    </xf>
    <xf numFmtId="10" fontId="2" fillId="0" borderId="42" xfId="7" quotePrefix="1" applyNumberFormat="1" applyFont="1" applyFill="1" applyBorder="1" applyAlignment="1">
      <alignment horizontal="right" vertical="center" wrapText="1"/>
    </xf>
    <xf numFmtId="10" fontId="2" fillId="0" borderId="28" xfId="7" quotePrefix="1" applyNumberFormat="1" applyFont="1" applyFill="1" applyBorder="1" applyAlignment="1">
      <alignment horizontal="right" vertical="center" wrapText="1"/>
    </xf>
    <xf numFmtId="10" fontId="73" fillId="0" borderId="42" xfId="7" quotePrefix="1" applyNumberFormat="1" applyFont="1" applyBorder="1" applyAlignment="1">
      <alignment horizontal="right" vertical="center" wrapText="1"/>
    </xf>
    <xf numFmtId="10" fontId="73" fillId="0" borderId="28" xfId="7" quotePrefix="1" applyNumberFormat="1" applyFont="1" applyBorder="1" applyAlignment="1">
      <alignment horizontal="right" vertical="center" wrapText="1"/>
    </xf>
    <xf numFmtId="10" fontId="73" fillId="0" borderId="29" xfId="7" quotePrefix="1" applyNumberFormat="1" applyFont="1" applyBorder="1" applyAlignment="1">
      <alignment horizontal="right" vertical="center" wrapText="1"/>
    </xf>
    <xf numFmtId="10" fontId="73" fillId="0" borderId="42" xfId="41" quotePrefix="1" applyNumberFormat="1" applyFont="1" applyBorder="1" applyAlignment="1">
      <alignment horizontal="right" vertical="center" wrapText="1"/>
    </xf>
    <xf numFmtId="10" fontId="73" fillId="0" borderId="28" xfId="41" quotePrefix="1" applyNumberFormat="1" applyFont="1" applyBorder="1" applyAlignment="1">
      <alignment horizontal="right" vertical="center" wrapText="1"/>
    </xf>
    <xf numFmtId="10" fontId="73" fillId="0" borderId="29" xfId="41" quotePrefix="1" applyNumberFormat="1" applyFont="1" applyBorder="1" applyAlignment="1">
      <alignment horizontal="right" vertical="center" wrapText="1"/>
    </xf>
    <xf numFmtId="10" fontId="73" fillId="0" borderId="69" xfId="39" applyNumberFormat="1" applyFont="1" applyFill="1" applyBorder="1" applyAlignment="1">
      <alignment horizontal="center" vertical="center"/>
    </xf>
    <xf numFmtId="10" fontId="73" fillId="0" borderId="61" xfId="39" applyNumberFormat="1" applyFont="1" applyFill="1" applyBorder="1" applyAlignment="1">
      <alignment horizontal="center" vertical="center"/>
    </xf>
    <xf numFmtId="0" fontId="71" fillId="0" borderId="0" xfId="35" applyFont="1" applyAlignment="1">
      <alignment horizontal="center" vertical="center" wrapText="1"/>
    </xf>
    <xf numFmtId="0" fontId="82" fillId="0" borderId="43" xfId="35" quotePrefix="1" applyFont="1" applyBorder="1" applyAlignment="1">
      <alignment horizontal="center" vertical="center" wrapText="1"/>
    </xf>
    <xf numFmtId="0" fontId="82" fillId="0" borderId="26" xfId="0" applyFont="1" applyBorder="1" applyAlignment="1">
      <alignment horizontal="left" vertical="center" wrapText="1"/>
    </xf>
    <xf numFmtId="0" fontId="55" fillId="0" borderId="0" xfId="0" applyFont="1" applyAlignment="1">
      <alignment horizontal="left" vertical="center" wrapText="1"/>
    </xf>
    <xf numFmtId="0" fontId="55" fillId="0" borderId="26" xfId="0" applyFont="1" applyBorder="1" applyAlignment="1">
      <alignment horizontal="left" vertical="center" wrapText="1"/>
    </xf>
    <xf numFmtId="0" fontId="83" fillId="0" borderId="0" xfId="0" applyFont="1" applyAlignment="1">
      <alignment vertical="center" wrapText="1"/>
    </xf>
    <xf numFmtId="0" fontId="50" fillId="0" borderId="0" xfId="0" applyFont="1" applyAlignment="1">
      <alignment horizontal="center" vertical="center" wrapText="1"/>
    </xf>
    <xf numFmtId="0" fontId="27" fillId="0" borderId="0" xfId="0" applyFont="1" applyAlignment="1">
      <alignment horizontal="center" vertical="center" wrapText="1"/>
    </xf>
    <xf numFmtId="0" fontId="57" fillId="6" borderId="35" xfId="0" applyFont="1" applyFill="1" applyBorder="1" applyAlignment="1">
      <alignment horizontal="center" vertical="center" wrapText="1"/>
    </xf>
    <xf numFmtId="0" fontId="57" fillId="6" borderId="36" xfId="0" applyFont="1" applyFill="1" applyBorder="1" applyAlignment="1">
      <alignment horizontal="center" vertical="center" wrapText="1"/>
    </xf>
    <xf numFmtId="0" fontId="57" fillId="6" borderId="38" xfId="0" applyFont="1" applyFill="1" applyBorder="1" applyAlignment="1">
      <alignment horizontal="center" vertical="center" wrapText="1"/>
    </xf>
    <xf numFmtId="0" fontId="57" fillId="6" borderId="37" xfId="0" applyFont="1" applyFill="1" applyBorder="1" applyAlignment="1">
      <alignment horizontal="center" vertical="center" wrapText="1"/>
    </xf>
    <xf numFmtId="0" fontId="20" fillId="0" borderId="0" xfId="0" applyFont="1" applyAlignment="1">
      <alignment vertical="center" wrapText="1"/>
    </xf>
    <xf numFmtId="0" fontId="50" fillId="0" borderId="40" xfId="0" applyFont="1" applyBorder="1" applyAlignment="1">
      <alignment horizontal="center" vertical="center" wrapText="1"/>
    </xf>
    <xf numFmtId="0" fontId="50" fillId="0" borderId="31" xfId="0" applyFont="1" applyBorder="1" applyAlignment="1">
      <alignment horizontal="center" vertical="center" wrapText="1"/>
    </xf>
    <xf numFmtId="0" fontId="50" fillId="0" borderId="0" xfId="0" applyFont="1" applyAlignment="1">
      <alignment horizontal="center" vertical="center"/>
    </xf>
    <xf numFmtId="0" fontId="50" fillId="0" borderId="27" xfId="0" applyFont="1" applyBorder="1" applyAlignment="1">
      <alignment horizontal="center" vertical="center"/>
    </xf>
    <xf numFmtId="0" fontId="50" fillId="0" borderId="0" xfId="0" applyFont="1" applyAlignment="1">
      <alignment vertical="center" wrapText="1"/>
    </xf>
    <xf numFmtId="0" fontId="50" fillId="0" borderId="18" xfId="0" applyFont="1" applyBorder="1" applyAlignment="1">
      <alignment horizontal="center" vertical="center" wrapText="1"/>
    </xf>
    <xf numFmtId="0" fontId="50" fillId="0" borderId="50" xfId="0" applyFont="1" applyBorder="1" applyAlignment="1">
      <alignment horizontal="center" vertical="center" wrapText="1"/>
    </xf>
    <xf numFmtId="0" fontId="50" fillId="0" borderId="51" xfId="0" applyFont="1" applyBorder="1" applyAlignment="1">
      <alignment horizontal="center" vertical="center" wrapText="1"/>
    </xf>
    <xf numFmtId="0" fontId="50" fillId="0" borderId="52" xfId="0" applyFont="1" applyBorder="1" applyAlignment="1">
      <alignment horizontal="center" vertical="center" wrapText="1"/>
    </xf>
    <xf numFmtId="0" fontId="50" fillId="0" borderId="53"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18" xfId="0" applyFont="1" applyBorder="1" applyAlignment="1">
      <alignment horizontal="center"/>
    </xf>
    <xf numFmtId="0" fontId="82" fillId="0" borderId="30" xfId="42" applyFont="1" applyBorder="1" applyAlignment="1">
      <alignment horizontal="left" vertical="center" wrapText="1"/>
    </xf>
    <xf numFmtId="0" fontId="76" fillId="0" borderId="0" xfId="0" applyFont="1" applyAlignment="1">
      <alignment horizontal="left"/>
    </xf>
    <xf numFmtId="9" fontId="50" fillId="0" borderId="10" xfId="0" applyNumberFormat="1" applyFont="1" applyBorder="1" applyAlignment="1">
      <alignment horizontal="center" vertical="center" wrapText="1"/>
    </xf>
    <xf numFmtId="9" fontId="50" fillId="0" borderId="5" xfId="0" applyNumberFormat="1" applyFont="1" applyBorder="1" applyAlignment="1">
      <alignment horizontal="center" vertical="center" wrapText="1"/>
    </xf>
    <xf numFmtId="0" fontId="30" fillId="0" borderId="0" xfId="0" applyFont="1" applyAlignment="1">
      <alignment vertical="center" wrapText="1"/>
    </xf>
    <xf numFmtId="0" fontId="57" fillId="0" borderId="0" xfId="0" applyFont="1" applyAlignment="1">
      <alignment horizontal="center" vertical="center" wrapText="1"/>
    </xf>
    <xf numFmtId="0" fontId="57" fillId="7" borderId="0" xfId="0" applyFont="1" applyFill="1" applyAlignment="1">
      <alignment horizontal="center" vertical="center" wrapText="1"/>
    </xf>
    <xf numFmtId="0" fontId="57" fillId="7" borderId="18" xfId="0" applyFont="1" applyFill="1" applyBorder="1" applyAlignment="1">
      <alignment horizontal="center" vertical="center" wrapText="1"/>
    </xf>
    <xf numFmtId="0" fontId="57" fillId="7" borderId="24" xfId="0" applyFont="1" applyFill="1" applyBorder="1" applyAlignment="1">
      <alignment horizontal="center" vertical="center" wrapText="1"/>
    </xf>
    <xf numFmtId="0" fontId="50" fillId="0" borderId="24" xfId="0" applyFont="1" applyBorder="1" applyAlignment="1">
      <alignment horizontal="center" wrapText="1"/>
    </xf>
    <xf numFmtId="0" fontId="50" fillId="0" borderId="27"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50" fillId="0" borderId="24" xfId="0" applyFont="1" applyBorder="1" applyAlignment="1">
      <alignment horizontal="center" vertical="center" wrapText="1"/>
    </xf>
    <xf numFmtId="0" fontId="24" fillId="0" borderId="32" xfId="0" applyFont="1" applyBorder="1" applyAlignment="1">
      <alignment horizontal="center" vertical="center" wrapText="1"/>
    </xf>
    <xf numFmtId="0" fontId="29" fillId="0" borderId="0" xfId="0" applyFont="1" applyAlignment="1">
      <alignment horizontal="center" vertical="center"/>
    </xf>
    <xf numFmtId="0" fontId="29" fillId="0" borderId="27" xfId="0" applyFont="1" applyBorder="1" applyAlignment="1">
      <alignment horizontal="center" vertical="center"/>
    </xf>
    <xf numFmtId="0" fontId="29" fillId="0" borderId="24" xfId="0" applyFont="1" applyBorder="1" applyAlignment="1">
      <alignment horizontal="center"/>
    </xf>
    <xf numFmtId="0" fontId="29" fillId="0" borderId="0" xfId="0" applyFont="1" applyAlignment="1">
      <alignment horizontal="center"/>
    </xf>
    <xf numFmtId="0" fontId="50" fillId="0" borderId="47" xfId="0" applyFont="1" applyBorder="1" applyAlignment="1">
      <alignment horizontal="center" vertical="center" wrapText="1"/>
    </xf>
    <xf numFmtId="0" fontId="50" fillId="0" borderId="48" xfId="0" applyFont="1" applyBorder="1" applyAlignment="1">
      <alignment horizontal="center" vertical="center"/>
    </xf>
    <xf numFmtId="0" fontId="50" fillId="0" borderId="48" xfId="0" applyFont="1" applyBorder="1" applyAlignment="1">
      <alignment horizontal="center" vertical="center" wrapText="1"/>
    </xf>
    <xf numFmtId="0" fontId="50" fillId="0" borderId="49"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xf>
    <xf numFmtId="0" fontId="29" fillId="0" borderId="48" xfId="0" applyFont="1" applyBorder="1" applyAlignment="1">
      <alignment horizontal="center" vertical="center" wrapText="1"/>
    </xf>
    <xf numFmtId="0" fontId="29" fillId="0" borderId="49" xfId="0" applyFont="1" applyBorder="1" applyAlignment="1">
      <alignment horizontal="center" vertical="center"/>
    </xf>
    <xf numFmtId="0" fontId="57" fillId="0" borderId="43" xfId="0" applyFont="1" applyBorder="1" applyAlignment="1">
      <alignment horizontal="center" vertical="center" wrapText="1"/>
    </xf>
    <xf numFmtId="0" fontId="57" fillId="0" borderId="33" xfId="0" applyFont="1" applyBorder="1" applyAlignment="1">
      <alignment horizontal="center" vertical="center" wrapText="1"/>
    </xf>
    <xf numFmtId="0" fontId="40" fillId="0" borderId="0" xfId="0" applyFont="1"/>
    <xf numFmtId="0" fontId="29" fillId="0" borderId="24" xfId="0" applyFont="1" applyBorder="1" applyAlignment="1">
      <alignment horizontal="center" vertical="center" wrapText="1"/>
    </xf>
    <xf numFmtId="0" fontId="29" fillId="0" borderId="0" xfId="0" applyFont="1" applyAlignment="1">
      <alignment horizontal="center" vertical="center" wrapText="1"/>
    </xf>
    <xf numFmtId="0" fontId="29" fillId="0" borderId="27" xfId="0" applyFont="1" applyBorder="1" applyAlignment="1">
      <alignment horizontal="center" vertical="center" wrapText="1"/>
    </xf>
    <xf numFmtId="0" fontId="29" fillId="7" borderId="0" xfId="0" applyFont="1" applyFill="1" applyAlignment="1">
      <alignment vertical="center" wrapText="1"/>
    </xf>
    <xf numFmtId="0" fontId="29" fillId="7" borderId="27" xfId="0" applyFont="1" applyFill="1" applyBorder="1" applyAlignment="1">
      <alignment vertical="center" wrapText="1"/>
    </xf>
    <xf numFmtId="0" fontId="30" fillId="0" borderId="0" xfId="0" applyFont="1"/>
    <xf numFmtId="0" fontId="24" fillId="6" borderId="21" xfId="0" applyFont="1" applyFill="1" applyBorder="1" applyAlignment="1">
      <alignment horizontal="left" vertical="center" wrapText="1" indent="2"/>
    </xf>
    <xf numFmtId="0" fontId="51" fillId="0" borderId="22" xfId="0" applyFont="1" applyBorder="1" applyAlignment="1">
      <alignment vertical="center" wrapText="1"/>
    </xf>
    <xf numFmtId="0" fontId="24" fillId="0" borderId="32" xfId="0" applyFont="1" applyBorder="1" applyAlignment="1">
      <alignment vertical="center" wrapText="1"/>
    </xf>
    <xf numFmtId="0" fontId="24" fillId="0" borderId="20" xfId="0" applyFont="1" applyBorder="1" applyAlignment="1">
      <alignment vertical="center" wrapText="1"/>
    </xf>
    <xf numFmtId="0" fontId="24" fillId="6" borderId="20" xfId="0" applyFont="1" applyFill="1" applyBorder="1" applyAlignment="1">
      <alignment horizontal="left" vertical="center" wrapText="1" indent="2"/>
    </xf>
    <xf numFmtId="0" fontId="50" fillId="0" borderId="24" xfId="0" applyFont="1" applyBorder="1" applyAlignment="1">
      <alignment horizontal="center" vertical="center"/>
    </xf>
    <xf numFmtId="0" fontId="50" fillId="0" borderId="24" xfId="0" applyFont="1" applyBorder="1" applyAlignment="1">
      <alignment horizontal="left" vertical="center"/>
    </xf>
    <xf numFmtId="0" fontId="62" fillId="0" borderId="0" xfId="0" applyFont="1"/>
    <xf numFmtId="0" fontId="56" fillId="0" borderId="0" xfId="0" applyFont="1" applyAlignment="1">
      <alignment wrapText="1"/>
    </xf>
    <xf numFmtId="0" fontId="48" fillId="0" borderId="0" xfId="0" applyFont="1" applyAlignment="1">
      <alignment wrapText="1"/>
    </xf>
    <xf numFmtId="0" fontId="50" fillId="7" borderId="22" xfId="0" applyFont="1" applyFill="1" applyBorder="1" applyAlignment="1">
      <alignment horizontal="center" vertical="center"/>
    </xf>
    <xf numFmtId="0" fontId="30" fillId="0" borderId="0" xfId="0" applyFont="1" applyAlignment="1">
      <alignment horizontal="center"/>
    </xf>
    <xf numFmtId="0" fontId="50" fillId="7" borderId="27" xfId="0" applyFont="1" applyFill="1" applyBorder="1" applyAlignment="1">
      <alignment horizontal="center" vertical="center"/>
    </xf>
    <xf numFmtId="3" fontId="59" fillId="5" borderId="20" xfId="0" applyNumberFormat="1" applyFont="1" applyFill="1" applyBorder="1" applyAlignment="1">
      <alignment vertical="center" wrapText="1"/>
    </xf>
    <xf numFmtId="0" fontId="50" fillId="6" borderId="24" xfId="0" applyFont="1" applyFill="1" applyBorder="1" applyAlignment="1">
      <alignment horizontal="center" vertical="center" wrapText="1"/>
    </xf>
    <xf numFmtId="0" fontId="50" fillId="7" borderId="22" xfId="0" applyFont="1" applyFill="1" applyBorder="1" applyAlignment="1">
      <alignment horizontal="left" vertical="center" wrapText="1"/>
    </xf>
    <xf numFmtId="3" fontId="24" fillId="5" borderId="0" xfId="0" applyNumberFormat="1" applyFont="1" applyFill="1" applyAlignment="1">
      <alignment vertical="center" wrapText="1"/>
    </xf>
    <xf numFmtId="3" fontId="24" fillId="5" borderId="21" xfId="0" applyNumberFormat="1" applyFont="1" applyFill="1" applyBorder="1" applyAlignment="1">
      <alignment vertical="center" wrapText="1"/>
    </xf>
    <xf numFmtId="0" fontId="24" fillId="6" borderId="20" xfId="0" applyFont="1" applyFill="1" applyBorder="1" applyAlignment="1">
      <alignment horizontal="center" vertical="center" wrapText="1"/>
    </xf>
    <xf numFmtId="0" fontId="24" fillId="6" borderId="20" xfId="0" applyFont="1" applyFill="1" applyBorder="1" applyAlignment="1">
      <alignment vertical="center" wrapText="1"/>
    </xf>
    <xf numFmtId="3" fontId="24" fillId="5" borderId="25" xfId="0" applyNumberFormat="1" applyFont="1" applyFill="1" applyBorder="1" applyAlignment="1">
      <alignment vertical="center" wrapText="1"/>
    </xf>
    <xf numFmtId="3" fontId="24" fillId="6" borderId="20" xfId="0" applyNumberFormat="1" applyFont="1" applyFill="1" applyBorder="1" applyAlignment="1">
      <alignment vertical="center" wrapText="1"/>
    </xf>
    <xf numFmtId="3" fontId="24" fillId="7" borderId="20" xfId="0" applyNumberFormat="1" applyFont="1" applyFill="1" applyBorder="1" applyAlignment="1">
      <alignment vertical="center" wrapText="1"/>
    </xf>
    <xf numFmtId="3" fontId="24" fillId="5" borderId="41" xfId="0" applyNumberFormat="1" applyFont="1" applyFill="1" applyBorder="1" applyAlignment="1">
      <alignment vertical="center" wrapText="1"/>
    </xf>
    <xf numFmtId="0" fontId="24" fillId="5" borderId="43" xfId="0" applyFont="1" applyFill="1" applyBorder="1" applyAlignment="1">
      <alignment horizontal="center" vertical="center"/>
    </xf>
    <xf numFmtId="0" fontId="24" fillId="5" borderId="0" xfId="0" applyFont="1" applyFill="1" applyAlignment="1">
      <alignment horizontal="center" vertical="center"/>
    </xf>
    <xf numFmtId="0" fontId="24" fillId="5" borderId="27" xfId="0" applyFont="1" applyFill="1" applyBorder="1" applyAlignment="1">
      <alignment horizontal="center" vertical="center"/>
    </xf>
    <xf numFmtId="3" fontId="24" fillId="6" borderId="21" xfId="0" applyNumberFormat="1" applyFont="1" applyFill="1" applyBorder="1" applyAlignment="1">
      <alignment vertical="center" wrapText="1"/>
    </xf>
    <xf numFmtId="0" fontId="24" fillId="6" borderId="21" xfId="0" applyFont="1" applyFill="1" applyBorder="1" applyAlignment="1">
      <alignment horizontal="center" vertical="center" wrapText="1"/>
    </xf>
    <xf numFmtId="0" fontId="24" fillId="6" borderId="21" xfId="0" applyFont="1" applyFill="1" applyBorder="1" applyAlignment="1">
      <alignment vertical="center" wrapText="1"/>
    </xf>
    <xf numFmtId="166" fontId="24" fillId="0" borderId="20" xfId="30" applyNumberFormat="1" applyFont="1" applyBorder="1" applyAlignment="1">
      <alignment vertical="center" wrapText="1"/>
    </xf>
    <xf numFmtId="166" fontId="24" fillId="0" borderId="20" xfId="30" applyNumberFormat="1" applyFont="1" applyFill="1" applyBorder="1" applyAlignment="1">
      <alignment vertical="center" wrapText="1"/>
    </xf>
    <xf numFmtId="0" fontId="30" fillId="0" borderId="0" xfId="0" applyFont="1" applyAlignment="1">
      <alignment vertical="center"/>
    </xf>
    <xf numFmtId="0" fontId="50" fillId="0" borderId="22"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2" xfId="0" applyFont="1" applyBorder="1" applyAlignment="1">
      <alignment horizontal="center" vertical="center" wrapText="1"/>
    </xf>
    <xf numFmtId="0" fontId="31" fillId="0" borderId="3" xfId="0" applyFont="1" applyBorder="1" applyAlignment="1">
      <alignment horizontal="left" vertical="center" wrapText="1"/>
    </xf>
    <xf numFmtId="0" fontId="31" fillId="0" borderId="13" xfId="0" applyFont="1" applyBorder="1" applyAlignment="1">
      <alignment horizontal="left" vertical="center" wrapText="1"/>
    </xf>
    <xf numFmtId="0" fontId="31" fillId="0" borderId="15" xfId="0" applyFont="1" applyBorder="1" applyAlignment="1">
      <alignment horizontal="left" vertical="center" wrapText="1"/>
    </xf>
    <xf numFmtId="0" fontId="31" fillId="0" borderId="16" xfId="0" applyFont="1" applyBorder="1" applyAlignment="1">
      <alignment horizontal="left" vertical="center" wrapText="1"/>
    </xf>
    <xf numFmtId="0" fontId="62" fillId="0" borderId="0" xfId="0" applyFont="1" applyAlignment="1">
      <alignment vertical="center" wrapText="1"/>
    </xf>
    <xf numFmtId="0" fontId="56" fillId="0" borderId="0" xfId="15" applyFont="1" applyAlignment="1">
      <alignment horizontal="left" vertical="center"/>
    </xf>
    <xf numFmtId="14" fontId="50" fillId="7" borderId="0" xfId="15" applyNumberFormat="1" applyFont="1" applyFill="1" applyAlignment="1">
      <alignment horizontal="center" vertical="center"/>
    </xf>
    <xf numFmtId="0" fontId="20" fillId="7" borderId="0" xfId="15" applyFont="1" applyFill="1" applyAlignment="1">
      <alignment horizontal="left" vertical="center"/>
    </xf>
    <xf numFmtId="0" fontId="27" fillId="7" borderId="0" xfId="15" applyFont="1" applyFill="1" applyAlignment="1">
      <alignment horizontal="justify" vertical="center" wrapText="1"/>
    </xf>
    <xf numFmtId="0" fontId="23" fillId="7" borderId="0" xfId="15" applyFont="1" applyFill="1" applyAlignment="1">
      <alignment horizontal="left" wrapText="1"/>
    </xf>
    <xf numFmtId="0" fontId="56" fillId="7" borderId="0" xfId="15" applyFont="1" applyFill="1" applyAlignment="1">
      <alignment horizontal="left" vertical="center"/>
    </xf>
    <xf numFmtId="0" fontId="73" fillId="7" borderId="66" xfId="0" applyFont="1" applyFill="1" applyBorder="1" applyAlignment="1">
      <alignment horizontal="center" vertical="center" wrapText="1"/>
    </xf>
    <xf numFmtId="0" fontId="73" fillId="7" borderId="65" xfId="0" applyFont="1" applyFill="1" applyBorder="1" applyAlignment="1">
      <alignment horizontal="center" vertical="center" wrapText="1"/>
    </xf>
    <xf numFmtId="0" fontId="82" fillId="7" borderId="43" xfId="0" applyFont="1" applyFill="1" applyBorder="1" applyAlignment="1">
      <alignment horizontal="center" vertical="center" wrapText="1"/>
    </xf>
    <xf numFmtId="0" fontId="82" fillId="7" borderId="67" xfId="0" applyFont="1" applyFill="1" applyBorder="1" applyAlignment="1">
      <alignment horizontal="center" vertical="center" wrapText="1"/>
    </xf>
    <xf numFmtId="0" fontId="82" fillId="7" borderId="68" xfId="0" applyFont="1" applyFill="1" applyBorder="1" applyAlignment="1">
      <alignment horizontal="center" vertical="center" wrapText="1"/>
    </xf>
    <xf numFmtId="0" fontId="73" fillId="7" borderId="43" xfId="0" applyFont="1" applyFill="1" applyBorder="1" applyAlignment="1">
      <alignment horizontal="center" vertical="center" wrapText="1"/>
    </xf>
    <xf numFmtId="0" fontId="73" fillId="7" borderId="0" xfId="0" applyFont="1" applyFill="1" applyAlignment="1">
      <alignment horizontal="center" vertical="center" wrapText="1"/>
    </xf>
    <xf numFmtId="0" fontId="81" fillId="0" borderId="0" xfId="4" applyFont="1" applyFill="1" applyBorder="1" applyAlignment="1">
      <alignment horizontal="left" vertical="center" wrapText="1"/>
    </xf>
    <xf numFmtId="0" fontId="73" fillId="7" borderId="33" xfId="0" applyFont="1" applyFill="1" applyBorder="1" applyAlignment="1">
      <alignment horizontal="center" vertical="center" wrapText="1"/>
    </xf>
    <xf numFmtId="0" fontId="73" fillId="7" borderId="43" xfId="0" applyFont="1" applyFill="1" applyBorder="1" applyAlignment="1">
      <alignment horizontal="center" vertical="center"/>
    </xf>
    <xf numFmtId="0" fontId="73" fillId="0" borderId="0" xfId="0" applyFont="1" applyAlignment="1">
      <alignment horizontal="center" vertical="center" wrapText="1"/>
    </xf>
    <xf numFmtId="0" fontId="73" fillId="0" borderId="33" xfId="0" applyFont="1" applyBorder="1" applyAlignment="1">
      <alignment horizontal="center" vertical="center" wrapText="1"/>
    </xf>
    <xf numFmtId="0" fontId="0" fillId="7" borderId="0" xfId="0" applyFill="1" applyAlignment="1">
      <alignment horizontal="center" vertical="center" wrapText="1"/>
    </xf>
    <xf numFmtId="0" fontId="0" fillId="7" borderId="73" xfId="0" applyFill="1" applyBorder="1" applyAlignment="1">
      <alignment horizontal="center" vertical="center" wrapText="1"/>
    </xf>
    <xf numFmtId="0" fontId="0" fillId="7" borderId="90" xfId="0" applyFill="1" applyBorder="1" applyAlignment="1">
      <alignment horizontal="center" vertical="center" wrapText="1"/>
    </xf>
    <xf numFmtId="0" fontId="0" fillId="7" borderId="24" xfId="0" applyFill="1" applyBorder="1" applyAlignment="1">
      <alignment horizontal="center" vertical="center" wrapText="1"/>
    </xf>
    <xf numFmtId="0" fontId="0" fillId="7" borderId="95" xfId="0" applyFill="1" applyBorder="1" applyAlignment="1">
      <alignment horizontal="center" vertical="center" wrapText="1"/>
    </xf>
    <xf numFmtId="0" fontId="0" fillId="7" borderId="96" xfId="0" applyFill="1" applyBorder="1" applyAlignment="1">
      <alignment horizontal="center" vertical="center" wrapText="1"/>
    </xf>
    <xf numFmtId="0" fontId="98" fillId="9" borderId="0" xfId="0" applyFont="1" applyFill="1" applyAlignment="1">
      <alignment horizontal="center" vertical="center" wrapText="1"/>
    </xf>
    <xf numFmtId="0" fontId="100" fillId="9" borderId="0" xfId="0" applyFont="1" applyFill="1" applyAlignment="1">
      <alignment horizontal="center" vertical="center" wrapText="1"/>
    </xf>
    <xf numFmtId="0" fontId="68" fillId="7" borderId="86" xfId="0" applyFont="1" applyFill="1" applyBorder="1" applyAlignment="1">
      <alignment horizontal="center" vertical="center" wrapText="1"/>
    </xf>
    <xf numFmtId="0" fontId="68" fillId="7" borderId="0" xfId="0" applyFont="1" applyFill="1" applyAlignment="1">
      <alignment horizontal="center" vertical="center" wrapText="1"/>
    </xf>
    <xf numFmtId="0" fontId="68" fillId="7" borderId="87" xfId="0" applyFont="1" applyFill="1" applyBorder="1" applyAlignment="1">
      <alignment horizontal="center" vertical="center" wrapText="1"/>
    </xf>
    <xf numFmtId="0" fontId="68" fillId="7" borderId="82" xfId="0" applyFont="1" applyFill="1" applyBorder="1" applyAlignment="1">
      <alignment horizontal="center" vertical="center" wrapText="1"/>
    </xf>
    <xf numFmtId="0" fontId="68" fillId="7" borderId="78" xfId="0" applyFont="1" applyFill="1" applyBorder="1" applyAlignment="1">
      <alignment horizontal="center" vertical="center" wrapText="1"/>
    </xf>
    <xf numFmtId="0" fontId="68" fillId="7" borderId="90" xfId="0" applyFont="1" applyFill="1" applyBorder="1" applyAlignment="1">
      <alignment horizontal="center" vertical="center" wrapText="1"/>
    </xf>
    <xf numFmtId="0" fontId="68" fillId="7" borderId="24" xfId="0" applyFont="1" applyFill="1" applyBorder="1" applyAlignment="1">
      <alignment horizontal="center" vertical="center" wrapText="1"/>
    </xf>
    <xf numFmtId="0" fontId="68" fillId="7" borderId="91" xfId="0" applyFont="1" applyFill="1" applyBorder="1" applyAlignment="1">
      <alignment horizontal="center" vertical="center" wrapText="1"/>
    </xf>
    <xf numFmtId="0" fontId="68" fillId="7" borderId="14" xfId="0" applyFont="1" applyFill="1" applyBorder="1" applyAlignment="1">
      <alignment horizontal="center" vertical="center" wrapText="1"/>
    </xf>
    <xf numFmtId="0" fontId="68" fillId="7" borderId="97" xfId="0" applyFont="1" applyFill="1" applyBorder="1" applyAlignment="1">
      <alignment horizontal="center" vertical="center" wrapText="1"/>
    </xf>
    <xf numFmtId="0" fontId="79" fillId="7" borderId="24" xfId="0" applyFont="1" applyFill="1" applyBorder="1" applyAlignment="1">
      <alignment horizontal="center" vertical="center" wrapText="1"/>
    </xf>
    <xf numFmtId="0" fontId="79" fillId="7" borderId="0" xfId="0" applyFont="1" applyFill="1" applyAlignment="1">
      <alignment horizontal="center" vertical="center" wrapText="1"/>
    </xf>
    <xf numFmtId="0" fontId="79" fillId="7" borderId="64" xfId="0" applyFont="1" applyFill="1" applyBorder="1" applyAlignment="1">
      <alignment horizontal="center" vertical="center" wrapText="1"/>
    </xf>
    <xf numFmtId="0" fontId="79" fillId="7" borderId="27" xfId="0" applyFont="1" applyFill="1" applyBorder="1" applyAlignment="1">
      <alignment horizontal="center" vertical="center" wrapText="1"/>
    </xf>
    <xf numFmtId="0" fontId="73" fillId="7" borderId="0" xfId="0" applyFont="1" applyFill="1" applyAlignment="1">
      <alignment horizontal="left" vertical="center" wrapText="1"/>
    </xf>
  </cellXfs>
  <cellStyles count="46">
    <cellStyle name="=C:\WINNT35\SYSTEM32\COMMAND.COM" xfId="3" xr:uid="{00000000-0005-0000-0000-000000000000}"/>
    <cellStyle name="Comma" xfId="30" builtinId="3"/>
    <cellStyle name="gs]_x000d__x000a_Window=0,0,640,480, , ,3_x000d__x000a_dir1=5,7,637,250,-1,-1,1,30,201,1905,231,G:\UGRC\RB\B-DADOS\FOX-PRO\CRED-VEN\KP 3 3" xfId="20" xr:uid="{00000000-0005-0000-0000-000002000000}"/>
    <cellStyle name="Heading 1 2" xfId="1" xr:uid="{00000000-0005-0000-0000-000003000000}"/>
    <cellStyle name="Heading 2 2" xfId="4" xr:uid="{00000000-0005-0000-0000-000004000000}"/>
    <cellStyle name="Heading 2 2 2" xfId="43" xr:uid="{EFF51175-B339-4FDA-B0B9-F8CEFE3404F5}"/>
    <cellStyle name="HeadingTable" xfId="29" xr:uid="{00000000-0005-0000-0000-000005000000}"/>
    <cellStyle name="Hyperlink" xfId="6" builtinId="8"/>
    <cellStyle name="Hyperlink 2" xfId="12" xr:uid="{00000000-0005-0000-0000-000007000000}"/>
    <cellStyle name="Hyperlink 3" xfId="27" xr:uid="{00000000-0005-0000-0000-000008000000}"/>
    <cellStyle name="Hyperlink 4" xfId="44" xr:uid="{9EF20378-2E73-441A-8171-0FEF9984FA16}"/>
    <cellStyle name="Normal" xfId="0" builtinId="0"/>
    <cellStyle name="Normal - Style1 4 2" xfId="35" xr:uid="{00000000-0005-0000-0000-00000A000000}"/>
    <cellStyle name="Normal 15 2" xfId="26" xr:uid="{00000000-0005-0000-0000-00000B000000}"/>
    <cellStyle name="Normal 2" xfId="2" xr:uid="{00000000-0005-0000-0000-00000C000000}"/>
    <cellStyle name="Normal 2 10 2 2 2 3" xfId="41" xr:uid="{555ABAE1-CF46-46B0-A7B8-55C0545FA636}"/>
    <cellStyle name="Normal 2 2" xfId="8" xr:uid="{00000000-0005-0000-0000-00000D000000}"/>
    <cellStyle name="Normal 2 2 2 2" xfId="15" xr:uid="{00000000-0005-0000-0000-00000E000000}"/>
    <cellStyle name="Normal 2 5 2 2" xfId="14" xr:uid="{00000000-0005-0000-0000-00000F000000}"/>
    <cellStyle name="Normal 2_~0149226 2" xfId="16" xr:uid="{00000000-0005-0000-0000-000010000000}"/>
    <cellStyle name="Normal 3" xfId="31" xr:uid="{00000000-0005-0000-0000-000011000000}"/>
    <cellStyle name="Normal 4" xfId="9" xr:uid="{00000000-0005-0000-0000-000012000000}"/>
    <cellStyle name="Normal 5" xfId="38" xr:uid="{00000000-0005-0000-0000-000013000000}"/>
    <cellStyle name="Normal 6" xfId="42" xr:uid="{DD036F81-29D2-4C88-A108-117343A3525B}"/>
    <cellStyle name="Normal 6 3" xfId="25" xr:uid="{00000000-0005-0000-0000-000014000000}"/>
    <cellStyle name="Normal 7 3" xfId="24" xr:uid="{00000000-0005-0000-0000-000015000000}"/>
    <cellStyle name="Normal 7 3 2" xfId="22" xr:uid="{00000000-0005-0000-0000-000016000000}"/>
    <cellStyle name="Normal 7 4" xfId="23" xr:uid="{00000000-0005-0000-0000-000017000000}"/>
    <cellStyle name="Normal 8" xfId="11" xr:uid="{00000000-0005-0000-0000-000018000000}"/>
    <cellStyle name="Normal 9 3" xfId="13" xr:uid="{00000000-0005-0000-0000-000019000000}"/>
    <cellStyle name="Normal_20 OPR" xfId="32" xr:uid="{00000000-0005-0000-0000-00001A000000}"/>
    <cellStyle name="Normal_getMultimedia" xfId="40" xr:uid="{00000000-0005-0000-0000-00001B000000}"/>
    <cellStyle name="optionalExposure" xfId="5" xr:uid="{00000000-0005-0000-0000-00001C000000}"/>
    <cellStyle name="Percent" xfId="7" builtinId="5"/>
    <cellStyle name="Percent 2" xfId="33" xr:uid="{00000000-0005-0000-0000-00001E000000}"/>
    <cellStyle name="Percent 2 2" xfId="19" xr:uid="{00000000-0005-0000-0000-00001F000000}"/>
    <cellStyle name="Percent 2 3" xfId="36" xr:uid="{00000000-0005-0000-0000-000020000000}"/>
    <cellStyle name="Percent 2 4" xfId="45" xr:uid="{BE91F139-B822-4355-89CE-4CD64B817EBA}"/>
    <cellStyle name="Percent 3" xfId="17" xr:uid="{00000000-0005-0000-0000-000021000000}"/>
    <cellStyle name="Percent 3 2" xfId="37" xr:uid="{00000000-0005-0000-0000-000022000000}"/>
    <cellStyle name="Percent 4" xfId="21" xr:uid="{00000000-0005-0000-0000-000023000000}"/>
    <cellStyle name="Percent 4 2" xfId="34" xr:uid="{00000000-0005-0000-0000-000024000000}"/>
    <cellStyle name="Percent 5" xfId="28" xr:uid="{00000000-0005-0000-0000-000025000000}"/>
    <cellStyle name="Percent 8 2" xfId="39" xr:uid="{00000000-0005-0000-0000-000026000000}"/>
    <cellStyle name="Percentagem 2" xfId="18" xr:uid="{00000000-0005-0000-0000-000027000000}"/>
    <cellStyle name="Standard 3" xfId="10" xr:uid="{00000000-0005-0000-0000-000028000000}"/>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BFBFBF"/>
      <color rgb="FFD1005D"/>
      <color rgb="FF5757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3175</xdr:rowOff>
    </xdr:from>
    <xdr:to>
      <xdr:col>9</xdr:col>
      <xdr:colOff>226298</xdr:colOff>
      <xdr:row>8</xdr:row>
      <xdr:rowOff>146050</xdr:rowOff>
    </xdr:to>
    <xdr:pic>
      <xdr:nvPicPr>
        <xdr:cNvPr id="3" name="Picture 2" descr="C:\Users\s610357\AppData\Local\Temp\c6c3ed58-006f-4a50-9e3c-1b3539382e54_Logo Santander.zip.e54\Logo Santander\CMYK\FA_SANTANDER_PV_POS_CMYK.jp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75"/>
          <a:ext cx="5712698"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1866900</xdr:colOff>
      <xdr:row>25</xdr:row>
      <xdr:rowOff>152400</xdr:rowOff>
    </xdr:from>
    <xdr:to>
      <xdr:col>13</xdr:col>
      <xdr:colOff>3177</xdr:colOff>
      <xdr:row>35</xdr:row>
      <xdr:rowOff>141553</xdr:rowOff>
    </xdr:to>
    <xdr:sp macro="" textlink="">
      <xdr:nvSpPr>
        <xdr:cNvPr id="2" name="AutoShape 1">
          <a:extLst>
            <a:ext uri="{FF2B5EF4-FFF2-40B4-BE49-F238E27FC236}">
              <a16:creationId xmlns:a16="http://schemas.microsoft.com/office/drawing/2014/main" id="{8E8EFED5-09F2-4732-81E0-5C74DEA5F896}"/>
            </a:ext>
          </a:extLst>
        </xdr:cNvPr>
        <xdr:cNvSpPr>
          <a:spLocks noChangeAspect="1" noChangeArrowheads="1"/>
        </xdr:cNvSpPr>
      </xdr:nvSpPr>
      <xdr:spPr bwMode="auto">
        <a:xfrm>
          <a:off x="3905250" y="3657600"/>
          <a:ext cx="9203532" cy="1930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1866900</xdr:colOff>
      <xdr:row>25</xdr:row>
      <xdr:rowOff>152400</xdr:rowOff>
    </xdr:from>
    <xdr:to>
      <xdr:col>13</xdr:col>
      <xdr:colOff>3177</xdr:colOff>
      <xdr:row>36</xdr:row>
      <xdr:rowOff>70645</xdr:rowOff>
    </xdr:to>
    <xdr:sp macro="" textlink="">
      <xdr:nvSpPr>
        <xdr:cNvPr id="3" name="AutoShape 1">
          <a:extLst>
            <a:ext uri="{FF2B5EF4-FFF2-40B4-BE49-F238E27FC236}">
              <a16:creationId xmlns:a16="http://schemas.microsoft.com/office/drawing/2014/main" id="{8E8EFED5-09F2-4732-81E0-5C74DEA5F896}"/>
            </a:ext>
          </a:extLst>
        </xdr:cNvPr>
        <xdr:cNvSpPr>
          <a:spLocks noChangeAspect="1" noChangeArrowheads="1"/>
        </xdr:cNvSpPr>
      </xdr:nvSpPr>
      <xdr:spPr bwMode="auto">
        <a:xfrm>
          <a:off x="4624388" y="7138988"/>
          <a:ext cx="9280526" cy="19671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54"/>
  <sheetViews>
    <sheetView showGridLines="0" tabSelected="1" zoomScale="85" zoomScaleNormal="85" workbookViewId="0">
      <pane ySplit="5" topLeftCell="A6" activePane="bottomLeft" state="frozen"/>
      <selection activeCell="D5" sqref="D5"/>
      <selection pane="bottomLeft" activeCell="D12" sqref="D12"/>
    </sheetView>
  </sheetViews>
  <sheetFormatPr defaultColWidth="8.7109375" defaultRowHeight="12.75"/>
  <cols>
    <col min="1" max="1" width="1.28515625" style="2" customWidth="1"/>
    <col min="2" max="2" width="9.7109375" style="1" customWidth="1"/>
    <col min="3" max="3" width="1" style="2" customWidth="1"/>
    <col min="4" max="4" width="171.5703125" style="2" bestFit="1" customWidth="1"/>
    <col min="5" max="5" width="1.28515625" style="2" customWidth="1"/>
    <col min="6" max="6" width="45.85546875" style="2" bestFit="1" customWidth="1"/>
    <col min="7" max="8" width="1.7109375" style="2" customWidth="1"/>
    <col min="9" max="16384" width="8.7109375" style="2"/>
  </cols>
  <sheetData>
    <row r="1" spans="2:28" ht="27.75">
      <c r="B1" s="94" t="s">
        <v>965</v>
      </c>
      <c r="F1" s="969"/>
    </row>
    <row r="2" spans="2:28" ht="16.5">
      <c r="B2" s="171" t="s">
        <v>863</v>
      </c>
      <c r="F2" s="970"/>
    </row>
    <row r="3" spans="2:28">
      <c r="D3" s="93"/>
    </row>
    <row r="4" spans="2:28" ht="5.45" customHeight="1"/>
    <row r="5" spans="2:28" s="41" customFormat="1" ht="30" customHeight="1">
      <c r="B5" s="525" t="s">
        <v>907</v>
      </c>
      <c r="D5" s="95" t="s">
        <v>908</v>
      </c>
      <c r="F5" s="95" t="s">
        <v>1216</v>
      </c>
    </row>
    <row r="6" spans="2:28" ht="5.45" customHeight="1"/>
    <row r="7" spans="2:28" s="3" customFormat="1" ht="30" customHeight="1">
      <c r="B7" s="96">
        <v>1</v>
      </c>
      <c r="C7" s="635"/>
      <c r="D7" s="741" t="s">
        <v>1103</v>
      </c>
      <c r="E7" s="635"/>
      <c r="F7" s="741" t="s">
        <v>1217</v>
      </c>
      <c r="AA7" s="1019"/>
      <c r="AB7" s="1019"/>
    </row>
    <row r="8" spans="2:28" s="3" customFormat="1" ht="30" customHeight="1">
      <c r="B8" s="96">
        <f>+B7+1</f>
        <v>2</v>
      </c>
      <c r="C8" s="635"/>
      <c r="D8" s="741" t="s">
        <v>1213</v>
      </c>
      <c r="E8" s="635"/>
      <c r="F8" s="971" t="s">
        <v>1219</v>
      </c>
      <c r="AA8" s="1019"/>
      <c r="AB8" s="1019"/>
    </row>
    <row r="9" spans="2:28" s="3" customFormat="1" ht="30" customHeight="1">
      <c r="B9" s="96">
        <f t="shared" ref="B9:B54" si="0">+B8+1</f>
        <v>3</v>
      </c>
      <c r="D9" s="97" t="s">
        <v>909</v>
      </c>
      <c r="F9" s="741" t="s">
        <v>1219</v>
      </c>
      <c r="AA9" s="1019"/>
      <c r="AB9" s="1019"/>
    </row>
    <row r="10" spans="2:28" s="3" customFormat="1" ht="30" customHeight="1">
      <c r="B10" s="96">
        <f t="shared" si="0"/>
        <v>4</v>
      </c>
      <c r="D10" s="97" t="s">
        <v>910</v>
      </c>
      <c r="F10" s="741" t="s">
        <v>1220</v>
      </c>
      <c r="AA10" s="1019"/>
      <c r="AB10" s="1019"/>
    </row>
    <row r="11" spans="2:28" s="3" customFormat="1" ht="30" customHeight="1">
      <c r="B11" s="96">
        <f t="shared" si="0"/>
        <v>5</v>
      </c>
      <c r="D11" s="97" t="s">
        <v>911</v>
      </c>
      <c r="F11" s="741" t="s">
        <v>1221</v>
      </c>
      <c r="AA11" s="1019"/>
      <c r="AB11" s="1019"/>
    </row>
    <row r="12" spans="2:28" s="3" customFormat="1" ht="30" customHeight="1">
      <c r="B12" s="96">
        <f t="shared" si="0"/>
        <v>6</v>
      </c>
      <c r="D12" s="97" t="s">
        <v>912</v>
      </c>
      <c r="F12" s="741" t="s">
        <v>1219</v>
      </c>
      <c r="AA12" s="1019"/>
      <c r="AB12" s="1019"/>
    </row>
    <row r="13" spans="2:28" s="3" customFormat="1" ht="30" customHeight="1">
      <c r="B13" s="96">
        <f t="shared" si="0"/>
        <v>7</v>
      </c>
      <c r="D13" s="97" t="s">
        <v>913</v>
      </c>
      <c r="F13" s="741" t="s">
        <v>1219</v>
      </c>
      <c r="AA13" s="1019"/>
      <c r="AB13" s="1019"/>
    </row>
    <row r="14" spans="2:28" s="3" customFormat="1" ht="30" customHeight="1">
      <c r="B14" s="96">
        <f t="shared" si="0"/>
        <v>8</v>
      </c>
      <c r="D14" s="97" t="s">
        <v>914</v>
      </c>
      <c r="F14" s="741" t="s">
        <v>1219</v>
      </c>
      <c r="AA14" s="1019"/>
      <c r="AB14" s="1019"/>
    </row>
    <row r="15" spans="2:28" s="3" customFormat="1" ht="30" customHeight="1">
      <c r="B15" s="96">
        <f t="shared" si="0"/>
        <v>9</v>
      </c>
      <c r="D15" s="97" t="s">
        <v>915</v>
      </c>
      <c r="F15" s="741" t="s">
        <v>1219</v>
      </c>
      <c r="AA15" s="1019"/>
      <c r="AB15" s="1019"/>
    </row>
    <row r="16" spans="2:28" s="3" customFormat="1" ht="30" customHeight="1">
      <c r="B16" s="96">
        <f t="shared" si="0"/>
        <v>10</v>
      </c>
      <c r="D16" s="97" t="s">
        <v>916</v>
      </c>
      <c r="F16" s="741" t="s">
        <v>1219</v>
      </c>
      <c r="AA16" s="1019"/>
      <c r="AB16" s="1019"/>
    </row>
    <row r="17" spans="2:28" s="3" customFormat="1" ht="30" customHeight="1">
      <c r="B17" s="96">
        <f t="shared" si="0"/>
        <v>11</v>
      </c>
      <c r="D17" s="97" t="s">
        <v>917</v>
      </c>
      <c r="F17" s="741" t="s">
        <v>1219</v>
      </c>
      <c r="AA17" s="1019"/>
      <c r="AB17" s="1019"/>
    </row>
    <row r="18" spans="2:28" s="3" customFormat="1" ht="30" customHeight="1">
      <c r="B18" s="96">
        <f t="shared" si="0"/>
        <v>12</v>
      </c>
      <c r="D18" s="97" t="s">
        <v>918</v>
      </c>
      <c r="F18" s="741" t="s">
        <v>1219</v>
      </c>
      <c r="AA18" s="1019"/>
      <c r="AB18" s="1019"/>
    </row>
    <row r="19" spans="2:28" s="3" customFormat="1" ht="30" customHeight="1">
      <c r="B19" s="96">
        <f t="shared" si="0"/>
        <v>13</v>
      </c>
      <c r="D19" s="97" t="s">
        <v>919</v>
      </c>
      <c r="F19" s="741" t="s">
        <v>1220</v>
      </c>
      <c r="AA19" s="1019"/>
      <c r="AB19" s="1019"/>
    </row>
    <row r="20" spans="2:28" s="3" customFormat="1" ht="30" customHeight="1">
      <c r="B20" s="96">
        <f t="shared" si="0"/>
        <v>14</v>
      </c>
      <c r="D20" s="97" t="s">
        <v>1214</v>
      </c>
      <c r="F20" s="741" t="s">
        <v>1220</v>
      </c>
      <c r="AA20" s="1019"/>
      <c r="AB20" s="1019"/>
    </row>
    <row r="21" spans="2:28" s="3" customFormat="1" ht="30" customHeight="1">
      <c r="B21" s="96">
        <f t="shared" si="0"/>
        <v>15</v>
      </c>
      <c r="D21" s="97" t="s">
        <v>920</v>
      </c>
      <c r="F21" s="741" t="s">
        <v>1220</v>
      </c>
      <c r="AA21" s="1019"/>
      <c r="AB21" s="1019"/>
    </row>
    <row r="22" spans="2:28" s="3" customFormat="1" ht="30" customHeight="1">
      <c r="B22" s="96">
        <f t="shared" si="0"/>
        <v>16</v>
      </c>
      <c r="D22" s="97" t="s">
        <v>921</v>
      </c>
      <c r="F22" s="741" t="s">
        <v>1220</v>
      </c>
      <c r="AA22" s="1019"/>
      <c r="AB22" s="1019"/>
    </row>
    <row r="23" spans="2:28" s="3" customFormat="1" ht="30" customHeight="1">
      <c r="B23" s="96">
        <f t="shared" si="0"/>
        <v>17</v>
      </c>
      <c r="D23" s="97" t="s">
        <v>922</v>
      </c>
      <c r="F23" s="741" t="s">
        <v>1220</v>
      </c>
      <c r="AA23" s="1019"/>
      <c r="AB23" s="1019"/>
    </row>
    <row r="24" spans="2:28" s="635" customFormat="1" ht="30" customHeight="1">
      <c r="B24" s="96">
        <f t="shared" si="0"/>
        <v>18</v>
      </c>
      <c r="D24" s="741" t="s">
        <v>1270</v>
      </c>
      <c r="F24" s="741" t="s">
        <v>1219</v>
      </c>
      <c r="G24" s="3"/>
      <c r="H24" s="3"/>
      <c r="AA24" s="1019"/>
      <c r="AB24" s="1019"/>
    </row>
    <row r="25" spans="2:28" s="635" customFormat="1" ht="30" customHeight="1">
      <c r="B25" s="96">
        <f t="shared" si="0"/>
        <v>19</v>
      </c>
      <c r="D25" s="741" t="s">
        <v>1271</v>
      </c>
      <c r="F25" s="741" t="s">
        <v>1219</v>
      </c>
      <c r="G25" s="3"/>
      <c r="H25" s="3"/>
      <c r="AA25" s="1019"/>
      <c r="AB25" s="1019"/>
    </row>
    <row r="26" spans="2:28" s="3" customFormat="1" ht="30" customHeight="1">
      <c r="B26" s="96">
        <f t="shared" si="0"/>
        <v>20</v>
      </c>
      <c r="D26" s="97" t="s">
        <v>923</v>
      </c>
      <c r="F26" s="741" t="s">
        <v>1219</v>
      </c>
      <c r="AA26" s="1019"/>
      <c r="AB26" s="1019"/>
    </row>
    <row r="27" spans="2:28" s="3" customFormat="1" ht="30" customHeight="1">
      <c r="B27" s="96">
        <f t="shared" si="0"/>
        <v>21</v>
      </c>
      <c r="D27" s="97" t="s">
        <v>924</v>
      </c>
      <c r="F27" s="741" t="s">
        <v>1219</v>
      </c>
      <c r="AA27" s="1019"/>
      <c r="AB27" s="1019"/>
    </row>
    <row r="28" spans="2:28" s="3" customFormat="1" ht="30" customHeight="1">
      <c r="B28" s="96">
        <f t="shared" si="0"/>
        <v>22</v>
      </c>
      <c r="D28" s="97" t="s">
        <v>925</v>
      </c>
      <c r="F28" s="741" t="s">
        <v>1219</v>
      </c>
      <c r="AA28" s="1019"/>
      <c r="AB28" s="1019"/>
    </row>
    <row r="29" spans="2:28" s="3" customFormat="1" ht="30" customHeight="1">
      <c r="B29" s="96">
        <f t="shared" si="0"/>
        <v>23</v>
      </c>
      <c r="D29" s="97" t="s">
        <v>926</v>
      </c>
      <c r="F29" s="741" t="s">
        <v>1219</v>
      </c>
      <c r="AA29" s="1019"/>
      <c r="AB29" s="1019"/>
    </row>
    <row r="30" spans="2:28" s="3" customFormat="1" ht="30" customHeight="1">
      <c r="B30" s="96">
        <f t="shared" si="0"/>
        <v>24</v>
      </c>
      <c r="D30" s="97" t="s">
        <v>927</v>
      </c>
      <c r="F30" s="741" t="s">
        <v>1219</v>
      </c>
      <c r="AA30" s="1019"/>
      <c r="AB30" s="1019"/>
    </row>
    <row r="31" spans="2:28" s="3" customFormat="1" ht="30" customHeight="1">
      <c r="B31" s="96">
        <f t="shared" si="0"/>
        <v>25</v>
      </c>
      <c r="D31" s="98" t="s">
        <v>928</v>
      </c>
      <c r="F31" s="741" t="s">
        <v>1219</v>
      </c>
      <c r="AA31" s="1019"/>
      <c r="AB31" s="1019"/>
    </row>
    <row r="32" spans="2:28" s="3" customFormat="1" ht="30" customHeight="1">
      <c r="B32" s="96">
        <f t="shared" si="0"/>
        <v>26</v>
      </c>
      <c r="D32" s="97" t="s">
        <v>929</v>
      </c>
      <c r="F32" s="741" t="s">
        <v>1219</v>
      </c>
      <c r="AA32" s="1019"/>
      <c r="AB32" s="1019"/>
    </row>
    <row r="33" spans="2:28" s="3" customFormat="1" ht="30" customHeight="1">
      <c r="B33" s="96">
        <f t="shared" si="0"/>
        <v>27</v>
      </c>
      <c r="D33" s="98" t="s">
        <v>930</v>
      </c>
      <c r="F33" s="741" t="s">
        <v>1219</v>
      </c>
      <c r="AA33" s="1019"/>
      <c r="AB33" s="1019"/>
    </row>
    <row r="34" spans="2:28" s="3" customFormat="1" ht="30" customHeight="1">
      <c r="B34" s="96">
        <f t="shared" si="0"/>
        <v>28</v>
      </c>
      <c r="D34" s="98" t="s">
        <v>931</v>
      </c>
      <c r="F34" s="741" t="s">
        <v>1219</v>
      </c>
      <c r="AA34" s="1019"/>
      <c r="AB34" s="1019"/>
    </row>
    <row r="35" spans="2:28" s="3" customFormat="1" ht="30" customHeight="1">
      <c r="B35" s="96">
        <f t="shared" si="0"/>
        <v>29</v>
      </c>
      <c r="D35" s="97" t="s">
        <v>932</v>
      </c>
      <c r="F35" s="741" t="s">
        <v>1220</v>
      </c>
      <c r="AA35" s="1019"/>
      <c r="AB35" s="1019"/>
    </row>
    <row r="36" spans="2:28" s="3" customFormat="1" ht="30" customHeight="1">
      <c r="B36" s="96">
        <f t="shared" si="0"/>
        <v>30</v>
      </c>
      <c r="D36" s="97" t="s">
        <v>933</v>
      </c>
      <c r="F36" s="741" t="s">
        <v>1220</v>
      </c>
      <c r="AA36" s="1019"/>
      <c r="AB36" s="1019"/>
    </row>
    <row r="37" spans="2:28" s="3" customFormat="1" ht="30" customHeight="1">
      <c r="B37" s="96">
        <f t="shared" si="0"/>
        <v>31</v>
      </c>
      <c r="D37" s="97" t="s">
        <v>934</v>
      </c>
      <c r="F37" s="741" t="s">
        <v>1220</v>
      </c>
      <c r="AA37" s="1019"/>
      <c r="AB37" s="1019"/>
    </row>
    <row r="38" spans="2:28" s="3" customFormat="1" ht="30" customHeight="1">
      <c r="B38" s="96">
        <f t="shared" si="0"/>
        <v>32</v>
      </c>
      <c r="D38" s="97" t="s">
        <v>935</v>
      </c>
      <c r="F38" s="741" t="s">
        <v>1220</v>
      </c>
      <c r="AA38" s="1019"/>
      <c r="AB38" s="1019"/>
    </row>
    <row r="39" spans="2:28" s="4" customFormat="1" ht="30" customHeight="1">
      <c r="B39" s="96">
        <f t="shared" si="0"/>
        <v>33</v>
      </c>
      <c r="D39" s="99" t="s">
        <v>936</v>
      </c>
      <c r="E39" s="3"/>
      <c r="F39" s="741" t="s">
        <v>1219</v>
      </c>
      <c r="G39" s="3"/>
      <c r="H39" s="3"/>
      <c r="AA39" s="1019"/>
      <c r="AB39" s="1019"/>
    </row>
    <row r="40" spans="2:28" s="4" customFormat="1" ht="30" customHeight="1">
      <c r="B40" s="96">
        <f t="shared" si="0"/>
        <v>34</v>
      </c>
      <c r="D40" s="99" t="s">
        <v>937</v>
      </c>
      <c r="E40" s="3"/>
      <c r="F40" s="741" t="s">
        <v>1219</v>
      </c>
      <c r="G40" s="3"/>
      <c r="H40" s="3"/>
      <c r="AA40" s="1019"/>
      <c r="AB40" s="1019"/>
    </row>
    <row r="41" spans="2:28" s="4" customFormat="1" ht="30" customHeight="1">
      <c r="B41" s="96">
        <f t="shared" si="0"/>
        <v>35</v>
      </c>
      <c r="D41" s="99" t="s">
        <v>938</v>
      </c>
      <c r="E41" s="3"/>
      <c r="F41" s="741" t="s">
        <v>1219</v>
      </c>
      <c r="G41" s="3"/>
      <c r="H41" s="3"/>
      <c r="AA41" s="1019"/>
      <c r="AB41" s="1019"/>
    </row>
    <row r="42" spans="2:28" s="3" customFormat="1" ht="30" customHeight="1">
      <c r="B42" s="96">
        <f t="shared" si="0"/>
        <v>36</v>
      </c>
      <c r="D42" s="97" t="s">
        <v>939</v>
      </c>
      <c r="F42" s="741" t="s">
        <v>1222</v>
      </c>
      <c r="AA42" s="1019"/>
      <c r="AB42" s="1019"/>
    </row>
    <row r="43" spans="2:28" s="3" customFormat="1" ht="30" customHeight="1">
      <c r="B43" s="96">
        <f t="shared" si="0"/>
        <v>37</v>
      </c>
      <c r="D43" s="97" t="s">
        <v>940</v>
      </c>
      <c r="F43" s="741" t="s">
        <v>1222</v>
      </c>
      <c r="AA43" s="1019"/>
      <c r="AB43" s="1019"/>
    </row>
    <row r="44" spans="2:28" s="3" customFormat="1" ht="30" customHeight="1">
      <c r="B44" s="96">
        <f t="shared" si="0"/>
        <v>38</v>
      </c>
      <c r="D44" s="97" t="s">
        <v>941</v>
      </c>
      <c r="F44" s="741" t="s">
        <v>1222</v>
      </c>
      <c r="AA44" s="1019"/>
      <c r="AB44" s="1019"/>
    </row>
    <row r="45" spans="2:28" s="4" customFormat="1" ht="30" customHeight="1">
      <c r="B45" s="96">
        <f t="shared" si="0"/>
        <v>39</v>
      </c>
      <c r="D45" s="99" t="s">
        <v>780</v>
      </c>
      <c r="E45" s="3"/>
      <c r="F45" s="741" t="s">
        <v>1219</v>
      </c>
      <c r="G45" s="3"/>
      <c r="H45" s="3"/>
      <c r="AA45" s="1019"/>
      <c r="AB45" s="1019"/>
    </row>
    <row r="46" spans="2:28" s="4" customFormat="1" ht="30" customHeight="1">
      <c r="B46" s="96">
        <f t="shared" si="0"/>
        <v>40</v>
      </c>
      <c r="D46" s="99" t="s">
        <v>795</v>
      </c>
      <c r="E46" s="3"/>
      <c r="F46" s="741" t="s">
        <v>1219</v>
      </c>
      <c r="G46" s="3"/>
      <c r="H46" s="3"/>
      <c r="AA46" s="1019"/>
      <c r="AB46" s="1019"/>
    </row>
    <row r="47" spans="2:28" s="740" customFormat="1" ht="30" customHeight="1">
      <c r="B47" s="96">
        <f t="shared" si="0"/>
        <v>41</v>
      </c>
      <c r="C47" s="635"/>
      <c r="D47" s="741" t="s">
        <v>1209</v>
      </c>
      <c r="E47" s="635"/>
      <c r="F47" s="741" t="s">
        <v>1223</v>
      </c>
      <c r="G47" s="3"/>
      <c r="H47" s="3"/>
      <c r="AA47" s="1019"/>
      <c r="AB47" s="1019"/>
    </row>
    <row r="48" spans="2:28" s="740" customFormat="1" ht="30" customHeight="1">
      <c r="B48" s="96">
        <f t="shared" si="0"/>
        <v>42</v>
      </c>
      <c r="C48" s="635"/>
      <c r="D48" s="741" t="s">
        <v>1064</v>
      </c>
      <c r="E48" s="635"/>
      <c r="F48" s="741" t="s">
        <v>1223</v>
      </c>
      <c r="G48" s="3"/>
      <c r="H48" s="3"/>
      <c r="AA48" s="1019"/>
      <c r="AB48" s="1019"/>
    </row>
    <row r="49" spans="2:28" s="740" customFormat="1" ht="30" customHeight="1">
      <c r="B49" s="96">
        <f t="shared" si="0"/>
        <v>43</v>
      </c>
      <c r="C49" s="635"/>
      <c r="D49" s="741" t="s">
        <v>1071</v>
      </c>
      <c r="E49" s="635"/>
      <c r="F49" s="741" t="s">
        <v>1223</v>
      </c>
      <c r="G49" s="3"/>
      <c r="H49" s="3"/>
      <c r="AA49" s="1019"/>
      <c r="AB49" s="1019"/>
    </row>
    <row r="50" spans="2:28" s="740" customFormat="1" ht="30" customHeight="1">
      <c r="B50" s="96">
        <f t="shared" si="0"/>
        <v>44</v>
      </c>
      <c r="C50" s="635"/>
      <c r="D50" s="741" t="s">
        <v>1083</v>
      </c>
      <c r="E50" s="635"/>
      <c r="F50" s="741" t="s">
        <v>1223</v>
      </c>
      <c r="G50" s="3"/>
      <c r="H50" s="3"/>
      <c r="AA50" s="1019"/>
      <c r="AB50" s="1019"/>
    </row>
    <row r="51" spans="2:28" s="740" customFormat="1" ht="30" customHeight="1">
      <c r="B51" s="96">
        <f t="shared" si="0"/>
        <v>45</v>
      </c>
      <c r="C51" s="635"/>
      <c r="D51" s="741" t="s">
        <v>1210</v>
      </c>
      <c r="E51" s="635"/>
      <c r="F51" s="741" t="s">
        <v>1223</v>
      </c>
      <c r="G51" s="3"/>
      <c r="H51" s="3"/>
      <c r="AA51" s="1019"/>
      <c r="AB51" s="1019"/>
    </row>
    <row r="52" spans="2:28" s="740" customFormat="1" ht="30" customHeight="1">
      <c r="B52" s="96">
        <f t="shared" si="0"/>
        <v>46</v>
      </c>
      <c r="C52" s="635"/>
      <c r="D52" s="741" t="s">
        <v>1211</v>
      </c>
      <c r="E52" s="635"/>
      <c r="F52" s="741" t="s">
        <v>1223</v>
      </c>
      <c r="G52" s="3"/>
      <c r="H52" s="3"/>
      <c r="AA52" s="1019"/>
      <c r="AB52" s="1019"/>
    </row>
    <row r="53" spans="2:28" s="740" customFormat="1" ht="30" customHeight="1">
      <c r="B53" s="96">
        <f t="shared" si="0"/>
        <v>47</v>
      </c>
      <c r="C53" s="635"/>
      <c r="D53" s="741" t="s">
        <v>1212</v>
      </c>
      <c r="E53" s="635"/>
      <c r="F53" s="741" t="s">
        <v>1223</v>
      </c>
      <c r="G53" s="3"/>
      <c r="H53" s="3"/>
      <c r="AA53" s="1019"/>
      <c r="AB53" s="1019"/>
    </row>
    <row r="54" spans="2:28" s="740" customFormat="1" ht="30" customHeight="1">
      <c r="B54" s="96">
        <f t="shared" si="0"/>
        <v>48</v>
      </c>
      <c r="C54" s="635"/>
      <c r="D54" s="741" t="s">
        <v>1151</v>
      </c>
      <c r="E54" s="635"/>
      <c r="F54" s="741" t="s">
        <v>1223</v>
      </c>
      <c r="G54" s="3"/>
      <c r="H54" s="3"/>
      <c r="AA54" s="1019"/>
      <c r="AB54" s="1019"/>
    </row>
  </sheetData>
  <hyperlinks>
    <hyperlink ref="B25" location="'19'!A1" display="'19'!A1" xr:uid="{00000000-0004-0000-0300-000000000000}"/>
    <hyperlink ref="B24" location="'18'!A1" display="'18'!A1" xr:uid="{00000000-0004-0000-0300-000001000000}"/>
    <hyperlink ref="B7" location="'1'!A1" display="'1'!A1" xr:uid="{00000000-0004-0000-0300-000003000000}"/>
    <hyperlink ref="B8" location="'2'!A1" display="'2'!A1" xr:uid="{00000000-0004-0000-0300-000004000000}"/>
    <hyperlink ref="B9" location="'3'!A1" display="'3'!A1" xr:uid="{00000000-0004-0000-0300-000005000000}"/>
    <hyperlink ref="B10" location="'4'!A1" display="'4'!A1" xr:uid="{00000000-0004-0000-0300-000006000000}"/>
    <hyperlink ref="B11" location="'5'!A1" display="'5'!A1" xr:uid="{00000000-0004-0000-0300-000007000000}"/>
    <hyperlink ref="B12" location="'6'!A1" display="'6'!A1" xr:uid="{00000000-0004-0000-0300-000008000000}"/>
    <hyperlink ref="B13" location="'7'!A1" display="'7'!A1" xr:uid="{00000000-0004-0000-0300-000009000000}"/>
    <hyperlink ref="B14" location="'8'!A1" display="'8'!A1" xr:uid="{00000000-0004-0000-0300-00000A000000}"/>
    <hyperlink ref="B15" location="'9'!A1" display="'9'!A1" xr:uid="{00000000-0004-0000-0300-00000B000000}"/>
    <hyperlink ref="B16" location="'10'!A1" display="'10'!A1" xr:uid="{00000000-0004-0000-0300-00000C000000}"/>
    <hyperlink ref="B17" location="'11'!A1" display="'11'!A1" xr:uid="{00000000-0004-0000-0300-00000D000000}"/>
    <hyperlink ref="B18" location="'12'!A1" display="'12'!A1" xr:uid="{00000000-0004-0000-0300-00000E000000}"/>
    <hyperlink ref="B19" location="'13'!A1" display="'13'!A1" xr:uid="{00000000-0004-0000-0300-00000F000000}"/>
    <hyperlink ref="B20" location="'14'!A1" display="'14'!A1" xr:uid="{00000000-0004-0000-0300-000010000000}"/>
    <hyperlink ref="B21" location="'15'!A1" display="'15'!A1" xr:uid="{00000000-0004-0000-0300-000011000000}"/>
    <hyperlink ref="B22" location="'16'!A1" display="'16'!A1" xr:uid="{00000000-0004-0000-0300-000012000000}"/>
    <hyperlink ref="B23" location="'17'!A1" display="'17'!A1" xr:uid="{00000000-0004-0000-0300-000013000000}"/>
    <hyperlink ref="B26" location="'20'!A1" display="'20'!A1" xr:uid="{00000000-0004-0000-0300-000014000000}"/>
    <hyperlink ref="B27" location="'21'!A1" display="'21'!A1" xr:uid="{00000000-0004-0000-0300-000015000000}"/>
    <hyperlink ref="B28" location="'22'!A1" display="'22'!A1" xr:uid="{00000000-0004-0000-0300-000016000000}"/>
    <hyperlink ref="B29" location="'23'!A1" display="'23'!A1" xr:uid="{00000000-0004-0000-0300-000017000000}"/>
    <hyperlink ref="B30" location="'24'!A1" display="'24'!A1" xr:uid="{00000000-0004-0000-0300-000018000000}"/>
    <hyperlink ref="B31" location="'25'!A1" display="'25'!A1" xr:uid="{00000000-0004-0000-0300-000019000000}"/>
    <hyperlink ref="B32" location="'26'!A1" display="'26'!A1" xr:uid="{00000000-0004-0000-0300-00001A000000}"/>
    <hyperlink ref="B33" location="'27'!A1" display="'27'!A1" xr:uid="{00000000-0004-0000-0300-00001B000000}"/>
    <hyperlink ref="B34" location="'28'!A1" display="'28'!A1" xr:uid="{00000000-0004-0000-0300-00001C000000}"/>
    <hyperlink ref="B35" location="'29'!A1" display="'29'!A1" xr:uid="{00000000-0004-0000-0300-00001D000000}"/>
    <hyperlink ref="B36" location="'30'!A1" display="'30'!A1" xr:uid="{00000000-0004-0000-0300-00001E000000}"/>
    <hyperlink ref="B37" location="'31'!A1" display="'31'!A1" xr:uid="{00000000-0004-0000-0300-00001F000000}"/>
    <hyperlink ref="B38" location="'32'!A1" display="'32'!A1" xr:uid="{00000000-0004-0000-0300-000020000000}"/>
    <hyperlink ref="B39" location="'33'!A1" display="'33'!A1" xr:uid="{00000000-0004-0000-0300-000021000000}"/>
    <hyperlink ref="B40" location="'34'!A1" display="'34'!A1" xr:uid="{00000000-0004-0000-0300-000022000000}"/>
    <hyperlink ref="B41" location="'35'!A1" display="'35'!A1" xr:uid="{00000000-0004-0000-0300-000023000000}"/>
    <hyperlink ref="B42" location="'36'!A1" display="'36'!A1" xr:uid="{00000000-0004-0000-0300-000024000000}"/>
    <hyperlink ref="B43" location="'37'!A1" display="'37'!A1" xr:uid="{00000000-0004-0000-0300-000025000000}"/>
    <hyperlink ref="B44" location="'38'!A1" display="'38'!A1" xr:uid="{00000000-0004-0000-0300-000026000000}"/>
    <hyperlink ref="B45" location="'39'!A1" display="'39'!A1" xr:uid="{00000000-0004-0000-0300-000027000000}"/>
    <hyperlink ref="B46" location="'40'!A1" display="'40'!A1" xr:uid="{00000000-0004-0000-0300-000028000000}"/>
    <hyperlink ref="B47" location="'41'!A1" display="'41'!A1" xr:uid="{00000000-0004-0000-0300-000029000000}"/>
    <hyperlink ref="B49" location="'43'!A1" display="'43'!A1" xr:uid="{C3B8D5E7-F2FC-4106-9316-72A5CAA5A830}"/>
    <hyperlink ref="B50" location="'44'!A1" display="'44'!A1" xr:uid="{5FDC9995-C72F-4DC4-A394-05A974718DDA}"/>
    <hyperlink ref="B51" location="'45'!A1" display="'45'!A1" xr:uid="{7DC783BB-001A-4A48-B100-88A02E5521CF}"/>
    <hyperlink ref="B52" location="'46'!A1" display="'46'!A1" xr:uid="{BD5DB59B-D1C6-47DF-B896-754F723883B3}"/>
    <hyperlink ref="B53" location="'47'!A1" display="'47'!A1" xr:uid="{1DD9D72C-9FB8-4FF9-A39F-90B5B7D35783}"/>
    <hyperlink ref="B54" location="'48'!A1" display="'48'!A1" xr:uid="{4B919139-8FAF-49FE-97CF-189A3E025063}"/>
    <hyperlink ref="B48" location="'42'!A1" display="'42'!A1" xr:uid="{7D1AABF1-B1B9-44EB-B28E-A2372E8CDE18}"/>
  </hyperlinks>
  <pageMargins left="0.70866141732283472" right="0.70866141732283472" top="0.74803149606299213" bottom="0.74803149606299213" header="0.31496062992125984" footer="0.31496062992125984"/>
  <pageSetup paperSize="9" scale="32" orientation="landscape" r:id="rId1"/>
  <headerFoot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B1:M16"/>
  <sheetViews>
    <sheetView showGridLines="0" zoomScaleNormal="100" zoomScalePageLayoutView="70" workbookViewId="0"/>
  </sheetViews>
  <sheetFormatPr defaultColWidth="9.140625" defaultRowHeight="14.25"/>
  <cols>
    <col min="1" max="1" width="4.7109375" style="8" customWidth="1"/>
    <col min="2" max="2" width="9.140625" style="38" customWidth="1"/>
    <col min="3" max="3" width="71.5703125" style="8" customWidth="1"/>
    <col min="4" max="11" width="12.5703125" style="8" customWidth="1"/>
    <col min="12" max="12" width="13.42578125" style="8" customWidth="1"/>
    <col min="13" max="13" width="13.140625" style="8" bestFit="1" customWidth="1"/>
    <col min="14" max="16384" width="9.140625" style="8"/>
  </cols>
  <sheetData>
    <row r="1" spans="2:13" ht="18">
      <c r="B1" s="101" t="s">
        <v>660</v>
      </c>
      <c r="C1" s="38"/>
      <c r="L1" s="35"/>
      <c r="M1" s="679" t="s">
        <v>1038</v>
      </c>
    </row>
    <row r="2" spans="2:13">
      <c r="B2" s="437" t="s">
        <v>830</v>
      </c>
      <c r="L2" s="40"/>
    </row>
    <row r="3" spans="2:13" s="77" customFormat="1" ht="12">
      <c r="B3" s="75"/>
      <c r="C3" s="76"/>
      <c r="D3" s="75"/>
      <c r="E3" s="75"/>
      <c r="F3" s="75"/>
      <c r="G3" s="75"/>
      <c r="H3" s="75"/>
      <c r="I3" s="75"/>
      <c r="J3" s="75"/>
      <c r="K3" s="75"/>
      <c r="L3" s="76"/>
    </row>
    <row r="4" spans="2:13" s="61" customFormat="1" ht="20.100000000000001" customHeight="1">
      <c r="B4" s="39"/>
      <c r="C4" s="40"/>
      <c r="D4" s="185" t="s">
        <v>4</v>
      </c>
      <c r="E4" s="185" t="s">
        <v>5</v>
      </c>
      <c r="F4" s="185" t="s">
        <v>6</v>
      </c>
      <c r="G4" s="185" t="s">
        <v>41</v>
      </c>
      <c r="H4" s="185" t="s">
        <v>42</v>
      </c>
      <c r="I4" s="185" t="s">
        <v>94</v>
      </c>
      <c r="J4" s="185" t="s">
        <v>95</v>
      </c>
      <c r="K4" s="185" t="s">
        <v>96</v>
      </c>
      <c r="L4" s="40"/>
    </row>
    <row r="5" spans="2:13" s="61" customFormat="1" ht="73.5" customHeight="1" thickBot="1">
      <c r="B5" s="135"/>
      <c r="C5" s="136"/>
      <c r="D5" s="186" t="s">
        <v>664</v>
      </c>
      <c r="E5" s="186" t="s">
        <v>665</v>
      </c>
      <c r="F5" s="186" t="s">
        <v>666</v>
      </c>
      <c r="G5" s="186" t="s">
        <v>880</v>
      </c>
      <c r="H5" s="186" t="s">
        <v>667</v>
      </c>
      <c r="I5" s="186" t="s">
        <v>668</v>
      </c>
      <c r="J5" s="186" t="s">
        <v>93</v>
      </c>
      <c r="K5" s="186" t="s">
        <v>669</v>
      </c>
      <c r="L5" s="40"/>
    </row>
    <row r="6" spans="2:13" s="32" customFormat="1" ht="20.100000000000001" customHeight="1">
      <c r="B6" s="424" t="s">
        <v>333</v>
      </c>
      <c r="C6" s="180" t="s">
        <v>670</v>
      </c>
      <c r="D6" s="181">
        <v>0</v>
      </c>
      <c r="E6" s="182">
        <v>0</v>
      </c>
      <c r="F6" s="810"/>
      <c r="G6" s="815">
        <v>1.4</v>
      </c>
      <c r="H6" s="184">
        <v>0</v>
      </c>
      <c r="I6" s="184">
        <v>0</v>
      </c>
      <c r="J6" s="184">
        <v>0</v>
      </c>
      <c r="K6" s="184">
        <v>0</v>
      </c>
      <c r="L6" s="561"/>
    </row>
    <row r="7" spans="2:13" s="32" customFormat="1" ht="20.100000000000001" customHeight="1">
      <c r="B7" s="426" t="s">
        <v>335</v>
      </c>
      <c r="C7" s="149" t="s">
        <v>671</v>
      </c>
      <c r="D7" s="531">
        <v>0</v>
      </c>
      <c r="E7" s="531">
        <v>0</v>
      </c>
      <c r="F7" s="811"/>
      <c r="G7" s="206">
        <v>1.4</v>
      </c>
      <c r="H7" s="530">
        <v>0</v>
      </c>
      <c r="I7" s="530">
        <v>0</v>
      </c>
      <c r="J7" s="530">
        <v>0</v>
      </c>
      <c r="K7" s="530">
        <v>0</v>
      </c>
      <c r="L7" s="561"/>
    </row>
    <row r="8" spans="2:13" s="32" customFormat="1" ht="20.100000000000001" customHeight="1">
      <c r="B8" s="426">
        <v>1</v>
      </c>
      <c r="C8" s="149" t="s">
        <v>672</v>
      </c>
      <c r="D8" s="531">
        <v>278883.667172899</v>
      </c>
      <c r="E8" s="531">
        <v>138623.508747346</v>
      </c>
      <c r="F8" s="812"/>
      <c r="G8" s="206">
        <v>1.4</v>
      </c>
      <c r="H8" s="531">
        <v>580740.66043995996</v>
      </c>
      <c r="I8" s="531">
        <v>196080.38263000001</v>
      </c>
      <c r="J8" s="531">
        <v>196080.38263000001</v>
      </c>
      <c r="K8" s="531">
        <v>106775.14101018501</v>
      </c>
      <c r="L8" s="561"/>
    </row>
    <row r="9" spans="2:13" s="32" customFormat="1" ht="20.100000000000001" customHeight="1">
      <c r="B9" s="426">
        <v>2</v>
      </c>
      <c r="C9" s="149" t="s">
        <v>673</v>
      </c>
      <c r="D9" s="812"/>
      <c r="E9" s="812"/>
      <c r="F9" s="530">
        <v>0</v>
      </c>
      <c r="G9" s="206">
        <v>0</v>
      </c>
      <c r="H9" s="530">
        <v>0</v>
      </c>
      <c r="I9" s="530">
        <v>0</v>
      </c>
      <c r="J9" s="530">
        <v>0</v>
      </c>
      <c r="K9" s="530">
        <v>0</v>
      </c>
      <c r="L9" s="561"/>
    </row>
    <row r="10" spans="2:13" s="32" customFormat="1" ht="20.100000000000001" customHeight="1">
      <c r="B10" s="426" t="s">
        <v>213</v>
      </c>
      <c r="C10" s="149" t="s">
        <v>674</v>
      </c>
      <c r="D10" s="812"/>
      <c r="E10" s="812"/>
      <c r="F10" s="530">
        <v>0</v>
      </c>
      <c r="G10" s="812"/>
      <c r="H10" s="530">
        <v>0</v>
      </c>
      <c r="I10" s="530">
        <v>0</v>
      </c>
      <c r="J10" s="530">
        <v>0</v>
      </c>
      <c r="K10" s="530">
        <v>0</v>
      </c>
      <c r="L10" s="561"/>
    </row>
    <row r="11" spans="2:13" s="32" customFormat="1" ht="20.100000000000001" customHeight="1">
      <c r="B11" s="426" t="s">
        <v>675</v>
      </c>
      <c r="C11" s="149" t="s">
        <v>676</v>
      </c>
      <c r="D11" s="812"/>
      <c r="E11" s="812"/>
      <c r="F11" s="530">
        <v>0</v>
      </c>
      <c r="G11" s="812"/>
      <c r="H11" s="530">
        <v>0</v>
      </c>
      <c r="I11" s="530">
        <v>0</v>
      </c>
      <c r="J11" s="530">
        <v>0</v>
      </c>
      <c r="K11" s="530">
        <v>0</v>
      </c>
      <c r="L11" s="561"/>
    </row>
    <row r="12" spans="2:13" s="32" customFormat="1" ht="20.100000000000001" customHeight="1">
      <c r="B12" s="426" t="s">
        <v>677</v>
      </c>
      <c r="C12" s="149" t="s">
        <v>678</v>
      </c>
      <c r="D12" s="812"/>
      <c r="E12" s="812"/>
      <c r="F12" s="530">
        <v>0</v>
      </c>
      <c r="G12" s="812"/>
      <c r="H12" s="530">
        <v>0</v>
      </c>
      <c r="I12" s="530">
        <v>0</v>
      </c>
      <c r="J12" s="530">
        <v>0</v>
      </c>
      <c r="K12" s="530">
        <v>0</v>
      </c>
      <c r="L12" s="561"/>
    </row>
    <row r="13" spans="2:13" s="32" customFormat="1" ht="20.100000000000001" customHeight="1">
      <c r="B13" s="426">
        <v>3</v>
      </c>
      <c r="C13" s="149" t="s">
        <v>679</v>
      </c>
      <c r="D13" s="812"/>
      <c r="E13" s="812"/>
      <c r="F13" s="812"/>
      <c r="G13" s="812"/>
      <c r="H13" s="531">
        <v>0</v>
      </c>
      <c r="I13" s="531">
        <v>0</v>
      </c>
      <c r="J13" s="531">
        <v>0</v>
      </c>
      <c r="K13" s="531">
        <v>0</v>
      </c>
      <c r="L13" s="561"/>
    </row>
    <row r="14" spans="2:13" s="32" customFormat="1" ht="20.100000000000001" customHeight="1">
      <c r="B14" s="426">
        <v>4</v>
      </c>
      <c r="C14" s="149" t="s">
        <v>680</v>
      </c>
      <c r="D14" s="812"/>
      <c r="E14" s="812"/>
      <c r="F14" s="812"/>
      <c r="G14" s="812"/>
      <c r="H14" s="531">
        <v>0</v>
      </c>
      <c r="I14" s="531">
        <v>0</v>
      </c>
      <c r="J14" s="531">
        <v>0</v>
      </c>
      <c r="K14" s="531">
        <v>0</v>
      </c>
      <c r="L14" s="561"/>
    </row>
    <row r="15" spans="2:13" s="32" customFormat="1" ht="20.100000000000001" customHeight="1">
      <c r="B15" s="137">
        <v>5</v>
      </c>
      <c r="C15" s="138" t="s">
        <v>681</v>
      </c>
      <c r="D15" s="813"/>
      <c r="E15" s="813"/>
      <c r="F15" s="813"/>
      <c r="G15" s="813"/>
      <c r="H15" s="139">
        <v>0</v>
      </c>
      <c r="I15" s="139">
        <v>0</v>
      </c>
      <c r="J15" s="139">
        <v>0</v>
      </c>
      <c r="K15" s="139">
        <v>0</v>
      </c>
      <c r="L15" s="561"/>
    </row>
    <row r="16" spans="2:13" s="32" customFormat="1" ht="20.100000000000001" customHeight="1" thickBot="1">
      <c r="B16" s="187">
        <v>6</v>
      </c>
      <c r="C16" s="188" t="s">
        <v>40</v>
      </c>
      <c r="D16" s="814"/>
      <c r="E16" s="814"/>
      <c r="F16" s="814"/>
      <c r="G16" s="814"/>
      <c r="H16" s="189">
        <f>+SUM(H8:H15)</f>
        <v>580740.66043995996</v>
      </c>
      <c r="I16" s="189">
        <f>+SUM(I8:I15)</f>
        <v>196080.38263000001</v>
      </c>
      <c r="J16" s="189">
        <f>+SUM(J8:J15)</f>
        <v>196080.38263000001</v>
      </c>
      <c r="K16" s="189">
        <f>+SUM(K8:K15)</f>
        <v>106775.14101018501</v>
      </c>
      <c r="L16" s="561"/>
    </row>
  </sheetData>
  <hyperlinks>
    <hyperlink ref="M1" location="Índice!A1" display="Voltar ao Índice" xr:uid="{00000000-0004-0000-0B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B1:G11"/>
  <sheetViews>
    <sheetView showGridLines="0" zoomScale="90" zoomScaleNormal="90" zoomScalePageLayoutView="70" workbookViewId="0"/>
  </sheetViews>
  <sheetFormatPr defaultColWidth="9.140625" defaultRowHeight="14.25"/>
  <cols>
    <col min="1" max="1" width="4.7109375" style="8" customWidth="1"/>
    <col min="2" max="2" width="9.140625" style="8"/>
    <col min="3" max="3" width="79.42578125" style="8" customWidth="1"/>
    <col min="4" max="5" width="15.5703125" style="8" customWidth="1"/>
    <col min="6" max="6" width="9.140625" style="8"/>
    <col min="7" max="7" width="13.140625" style="8" bestFit="1" customWidth="1"/>
    <col min="8" max="16384" width="9.140625" style="8"/>
  </cols>
  <sheetData>
    <row r="1" spans="2:7" ht="18">
      <c r="B1" s="101" t="s">
        <v>661</v>
      </c>
      <c r="G1" s="679" t="s">
        <v>1038</v>
      </c>
    </row>
    <row r="2" spans="2:7" ht="13.5" customHeight="1">
      <c r="B2" s="437" t="s">
        <v>830</v>
      </c>
      <c r="C2" s="6"/>
      <c r="D2" s="12"/>
      <c r="E2" s="12"/>
    </row>
    <row r="3" spans="2:7" s="2" customFormat="1" ht="12.75">
      <c r="B3" s="44"/>
      <c r="C3" s="43"/>
      <c r="D3" s="143" t="s">
        <v>4</v>
      </c>
      <c r="E3" s="143" t="s">
        <v>5</v>
      </c>
    </row>
    <row r="4" spans="2:7" s="2" customFormat="1" ht="12.75">
      <c r="B4" s="44"/>
      <c r="C4" s="1046"/>
      <c r="D4" s="1047" t="s">
        <v>93</v>
      </c>
      <c r="E4" s="1047" t="s">
        <v>669</v>
      </c>
    </row>
    <row r="5" spans="2:7" s="2" customFormat="1" ht="15" customHeight="1" thickBot="1">
      <c r="B5" s="44"/>
      <c r="C5" s="1046"/>
      <c r="D5" s="1048"/>
      <c r="E5" s="1048"/>
    </row>
    <row r="6" spans="2:7" s="2" customFormat="1" ht="24" customHeight="1">
      <c r="B6" s="424">
        <v>1</v>
      </c>
      <c r="C6" s="180" t="s">
        <v>682</v>
      </c>
      <c r="D6" s="190">
        <v>0</v>
      </c>
      <c r="E6" s="190">
        <v>0</v>
      </c>
    </row>
    <row r="7" spans="2:7" s="2" customFormat="1" ht="20.100000000000001" customHeight="1">
      <c r="B7" s="426">
        <v>2</v>
      </c>
      <c r="C7" s="148" t="s">
        <v>683</v>
      </c>
      <c r="D7" s="816"/>
      <c r="E7" s="191">
        <v>0</v>
      </c>
    </row>
    <row r="8" spans="2:7" s="2" customFormat="1" ht="20.100000000000001" customHeight="1">
      <c r="B8" s="426">
        <v>3</v>
      </c>
      <c r="C8" s="148" t="s">
        <v>684</v>
      </c>
      <c r="D8" s="817"/>
      <c r="E8" s="191">
        <v>0</v>
      </c>
    </row>
    <row r="9" spans="2:7" s="2" customFormat="1" ht="20.100000000000001" customHeight="1">
      <c r="B9" s="426">
        <v>4</v>
      </c>
      <c r="C9" s="149" t="s">
        <v>685</v>
      </c>
      <c r="D9" s="191">
        <v>89812.59951</v>
      </c>
      <c r="E9" s="191">
        <v>61146.639869999999</v>
      </c>
    </row>
    <row r="10" spans="2:7" s="2" customFormat="1" ht="20.100000000000001" customHeight="1">
      <c r="B10" s="426" t="s">
        <v>953</v>
      </c>
      <c r="C10" s="192" t="s">
        <v>942</v>
      </c>
      <c r="D10" s="191">
        <v>0</v>
      </c>
      <c r="E10" s="191">
        <v>0</v>
      </c>
    </row>
    <row r="11" spans="2:7" s="2" customFormat="1" ht="20.100000000000001" customHeight="1" thickBot="1">
      <c r="B11" s="157">
        <v>5</v>
      </c>
      <c r="C11" s="150" t="s">
        <v>686</v>
      </c>
      <c r="D11" s="193">
        <f>+SUM(D9:D10,D6)</f>
        <v>89812.59951</v>
      </c>
      <c r="E11" s="193">
        <f>+SUM(E9:E10,E6)</f>
        <v>61146.639869999999</v>
      </c>
    </row>
  </sheetData>
  <mergeCells count="3">
    <mergeCell ref="C4:C5"/>
    <mergeCell ref="D4:D5"/>
    <mergeCell ref="E4:E5"/>
  </mergeCells>
  <hyperlinks>
    <hyperlink ref="G1" location="Índice!A1" display="Voltar ao Índice" xr:uid="{00000000-0004-0000-0C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B1:Q18"/>
  <sheetViews>
    <sheetView showGridLines="0" zoomScale="90" zoomScaleNormal="90" zoomScalePageLayoutView="70" workbookViewId="0"/>
  </sheetViews>
  <sheetFormatPr defaultColWidth="9.140625" defaultRowHeight="14.25"/>
  <cols>
    <col min="1" max="1" width="4.7109375" style="8" customWidth="1"/>
    <col min="2" max="2" width="9.140625" style="36"/>
    <col min="3" max="3" width="52.42578125" style="8" bestFit="1" customWidth="1"/>
    <col min="4" max="14" width="10.7109375" style="8" customWidth="1"/>
    <col min="15" max="15" width="12.140625" style="48" customWidth="1"/>
    <col min="16" max="16" width="7.7109375" style="48" customWidth="1"/>
    <col min="17" max="17" width="13.140625" style="8" bestFit="1" customWidth="1"/>
    <col min="18" max="16384" width="9.140625" style="8"/>
  </cols>
  <sheetData>
    <row r="1" spans="2:17" ht="18">
      <c r="B1" s="101" t="s">
        <v>662</v>
      </c>
      <c r="Q1" s="679" t="s">
        <v>1038</v>
      </c>
    </row>
    <row r="2" spans="2:17">
      <c r="B2" s="437" t="s">
        <v>830</v>
      </c>
    </row>
    <row r="3" spans="2:17">
      <c r="B3" s="8"/>
    </row>
    <row r="4" spans="2:17">
      <c r="B4" s="194"/>
      <c r="C4" s="48"/>
      <c r="D4" s="48"/>
      <c r="E4" s="48"/>
      <c r="F4" s="48"/>
      <c r="G4" s="48"/>
      <c r="H4" s="48"/>
      <c r="I4" s="48"/>
      <c r="J4" s="48"/>
      <c r="K4" s="48"/>
      <c r="L4" s="48"/>
      <c r="M4" s="48"/>
      <c r="N4" s="48"/>
    </row>
    <row r="5" spans="2:17" s="32" customFormat="1" ht="20.100000000000001" customHeight="1">
      <c r="B5" s="144"/>
      <c r="C5" s="1049" t="s">
        <v>687</v>
      </c>
      <c r="D5" s="1040" t="s">
        <v>592</v>
      </c>
      <c r="E5" s="1040"/>
      <c r="F5" s="1040"/>
      <c r="G5" s="1040"/>
      <c r="H5" s="1040"/>
      <c r="I5" s="1040"/>
      <c r="J5" s="1040"/>
      <c r="K5" s="1040"/>
      <c r="L5" s="1040"/>
      <c r="M5" s="1040"/>
      <c r="N5" s="1040"/>
      <c r="O5" s="535"/>
      <c r="P5" s="45"/>
    </row>
    <row r="6" spans="2:17" s="32" customFormat="1" ht="20.100000000000001" customHeight="1">
      <c r="B6" s="144"/>
      <c r="C6" s="1049"/>
      <c r="D6" s="140" t="s">
        <v>4</v>
      </c>
      <c r="E6" s="140" t="s">
        <v>5</v>
      </c>
      <c r="F6" s="140" t="s">
        <v>6</v>
      </c>
      <c r="G6" s="140" t="s">
        <v>41</v>
      </c>
      <c r="H6" s="140" t="s">
        <v>42</v>
      </c>
      <c r="I6" s="140" t="s">
        <v>94</v>
      </c>
      <c r="J6" s="140" t="s">
        <v>95</v>
      </c>
      <c r="K6" s="140" t="s">
        <v>96</v>
      </c>
      <c r="L6" s="140" t="s">
        <v>218</v>
      </c>
      <c r="M6" s="140" t="s">
        <v>219</v>
      </c>
      <c r="N6" s="140" t="s">
        <v>220</v>
      </c>
      <c r="O6" s="140" t="s">
        <v>221</v>
      </c>
      <c r="P6" s="72"/>
    </row>
    <row r="7" spans="2:17" s="32" customFormat="1" ht="41.25" customHeight="1" thickBot="1">
      <c r="B7" s="144"/>
      <c r="C7" s="1050"/>
      <c r="D7" s="141">
        <v>0</v>
      </c>
      <c r="E7" s="141">
        <v>0.02</v>
      </c>
      <c r="F7" s="141">
        <v>0.04</v>
      </c>
      <c r="G7" s="141">
        <v>0.1</v>
      </c>
      <c r="H7" s="141">
        <v>0.2</v>
      </c>
      <c r="I7" s="141">
        <v>0.5</v>
      </c>
      <c r="J7" s="141">
        <v>0.7</v>
      </c>
      <c r="K7" s="141">
        <v>0.75</v>
      </c>
      <c r="L7" s="141">
        <v>1</v>
      </c>
      <c r="M7" s="141">
        <v>1.5</v>
      </c>
      <c r="N7" s="142" t="s">
        <v>593</v>
      </c>
      <c r="O7" s="142" t="s">
        <v>881</v>
      </c>
      <c r="P7" s="72"/>
    </row>
    <row r="8" spans="2:17" s="32" customFormat="1" ht="20.100000000000001" customHeight="1">
      <c r="B8" s="424">
        <v>1</v>
      </c>
      <c r="C8" s="195" t="s">
        <v>606</v>
      </c>
      <c r="D8" s="196">
        <v>0</v>
      </c>
      <c r="E8" s="196">
        <v>0</v>
      </c>
      <c r="F8" s="196">
        <v>0</v>
      </c>
      <c r="G8" s="196">
        <v>0</v>
      </c>
      <c r="H8" s="196">
        <v>0</v>
      </c>
      <c r="I8" s="196">
        <v>0</v>
      </c>
      <c r="J8" s="196">
        <v>0</v>
      </c>
      <c r="K8" s="196">
        <v>0</v>
      </c>
      <c r="L8" s="196">
        <v>0</v>
      </c>
      <c r="M8" s="196">
        <v>0</v>
      </c>
      <c r="N8" s="196">
        <v>0</v>
      </c>
      <c r="O8" s="196">
        <f>SUM(D8:N8)</f>
        <v>0</v>
      </c>
      <c r="P8" s="74"/>
    </row>
    <row r="9" spans="2:17" s="32" customFormat="1" ht="20.100000000000001" customHeight="1">
      <c r="B9" s="426">
        <v>2</v>
      </c>
      <c r="C9" s="197" t="s">
        <v>688</v>
      </c>
      <c r="D9" s="198">
        <v>0</v>
      </c>
      <c r="E9" s="198">
        <v>0</v>
      </c>
      <c r="F9" s="198">
        <v>0</v>
      </c>
      <c r="G9" s="198">
        <v>0</v>
      </c>
      <c r="H9" s="198">
        <v>0</v>
      </c>
      <c r="I9" s="198">
        <v>0</v>
      </c>
      <c r="J9" s="198">
        <v>0</v>
      </c>
      <c r="K9" s="198">
        <v>0</v>
      </c>
      <c r="L9" s="198">
        <v>0</v>
      </c>
      <c r="M9" s="198">
        <v>0</v>
      </c>
      <c r="N9" s="198">
        <v>0</v>
      </c>
      <c r="O9" s="198">
        <f>SUM(D9:N9)</f>
        <v>0</v>
      </c>
      <c r="P9" s="74"/>
    </row>
    <row r="10" spans="2:17" s="32" customFormat="1" ht="20.100000000000001" customHeight="1">
      <c r="B10" s="426">
        <v>3</v>
      </c>
      <c r="C10" s="197" t="s">
        <v>582</v>
      </c>
      <c r="D10" s="198">
        <v>0</v>
      </c>
      <c r="E10" s="198">
        <v>0</v>
      </c>
      <c r="F10" s="198">
        <v>0</v>
      </c>
      <c r="G10" s="198">
        <v>0</v>
      </c>
      <c r="H10" s="198">
        <v>0</v>
      </c>
      <c r="I10" s="198">
        <v>1038.2236500000001</v>
      </c>
      <c r="J10" s="198">
        <v>0</v>
      </c>
      <c r="K10" s="198">
        <v>0</v>
      </c>
      <c r="L10" s="198">
        <v>0</v>
      </c>
      <c r="M10" s="198">
        <v>0</v>
      </c>
      <c r="N10" s="198">
        <v>0</v>
      </c>
      <c r="O10" s="198">
        <f t="shared" ref="O10:O18" si="0">SUM(D10:N10)</f>
        <v>1038.2236500000001</v>
      </c>
      <c r="P10" s="74"/>
    </row>
    <row r="11" spans="2:17" s="32" customFormat="1" ht="20.100000000000001" customHeight="1">
      <c r="B11" s="426">
        <v>4</v>
      </c>
      <c r="C11" s="197" t="s">
        <v>583</v>
      </c>
      <c r="D11" s="198">
        <v>0</v>
      </c>
      <c r="E11" s="198">
        <v>0</v>
      </c>
      <c r="F11" s="198">
        <v>0</v>
      </c>
      <c r="G11" s="198">
        <v>0</v>
      </c>
      <c r="H11" s="198">
        <v>0</v>
      </c>
      <c r="I11" s="198">
        <v>0</v>
      </c>
      <c r="J11" s="198">
        <v>0</v>
      </c>
      <c r="K11" s="198">
        <v>0</v>
      </c>
      <c r="L11" s="198">
        <v>0</v>
      </c>
      <c r="M11" s="198">
        <v>0</v>
      </c>
      <c r="N11" s="198">
        <v>0</v>
      </c>
      <c r="O11" s="198">
        <f t="shared" si="0"/>
        <v>0</v>
      </c>
      <c r="P11" s="74"/>
    </row>
    <row r="12" spans="2:17" s="32" customFormat="1" ht="20.100000000000001" customHeight="1">
      <c r="B12" s="426">
        <v>5</v>
      </c>
      <c r="C12" s="197" t="s">
        <v>584</v>
      </c>
      <c r="D12" s="198">
        <v>0</v>
      </c>
      <c r="E12" s="198">
        <v>0</v>
      </c>
      <c r="F12" s="198">
        <v>0</v>
      </c>
      <c r="G12" s="198">
        <v>0</v>
      </c>
      <c r="H12" s="198">
        <v>0</v>
      </c>
      <c r="I12" s="198">
        <v>0</v>
      </c>
      <c r="J12" s="198">
        <v>0</v>
      </c>
      <c r="K12" s="198">
        <v>0</v>
      </c>
      <c r="L12" s="198">
        <v>0</v>
      </c>
      <c r="M12" s="198">
        <v>0</v>
      </c>
      <c r="N12" s="198">
        <v>0</v>
      </c>
      <c r="O12" s="198">
        <f t="shared" si="0"/>
        <v>0</v>
      </c>
      <c r="P12" s="74"/>
    </row>
    <row r="13" spans="2:17" s="32" customFormat="1" ht="20.100000000000001" customHeight="1">
      <c r="B13" s="426">
        <v>6</v>
      </c>
      <c r="C13" s="197" t="s">
        <v>346</v>
      </c>
      <c r="D13" s="198">
        <v>0</v>
      </c>
      <c r="E13" s="198">
        <v>16682.078109999999</v>
      </c>
      <c r="F13" s="198">
        <v>0</v>
      </c>
      <c r="G13" s="198">
        <v>0</v>
      </c>
      <c r="H13" s="198">
        <v>0</v>
      </c>
      <c r="I13" s="198">
        <v>44939.81018</v>
      </c>
      <c r="J13" s="198">
        <v>0</v>
      </c>
      <c r="K13" s="198">
        <v>0</v>
      </c>
      <c r="L13" s="198">
        <v>0</v>
      </c>
      <c r="M13" s="198">
        <v>0</v>
      </c>
      <c r="N13" s="198">
        <v>0</v>
      </c>
      <c r="O13" s="198">
        <f t="shared" si="0"/>
        <v>61621.888290000003</v>
      </c>
      <c r="P13" s="74"/>
    </row>
    <row r="14" spans="2:17" s="32" customFormat="1" ht="20.100000000000001" customHeight="1">
      <c r="B14" s="426">
        <v>7</v>
      </c>
      <c r="C14" s="197" t="s">
        <v>352</v>
      </c>
      <c r="D14" s="198">
        <v>0</v>
      </c>
      <c r="E14" s="198">
        <v>0</v>
      </c>
      <c r="F14" s="198">
        <v>0</v>
      </c>
      <c r="G14" s="198">
        <v>0</v>
      </c>
      <c r="H14" s="198">
        <v>0</v>
      </c>
      <c r="I14" s="198">
        <v>0</v>
      </c>
      <c r="J14" s="198">
        <v>0</v>
      </c>
      <c r="K14" s="198">
        <v>0</v>
      </c>
      <c r="L14" s="198">
        <v>9316.5627599999898</v>
      </c>
      <c r="M14" s="198">
        <v>0</v>
      </c>
      <c r="N14" s="198">
        <v>0</v>
      </c>
      <c r="O14" s="198">
        <f t="shared" si="0"/>
        <v>9316.5627599999898</v>
      </c>
      <c r="P14" s="74"/>
    </row>
    <row r="15" spans="2:17" s="32" customFormat="1" ht="20.100000000000001" customHeight="1">
      <c r="B15" s="426">
        <v>8</v>
      </c>
      <c r="C15" s="197" t="s">
        <v>585</v>
      </c>
      <c r="D15" s="198">
        <v>0</v>
      </c>
      <c r="E15" s="198">
        <v>0</v>
      </c>
      <c r="F15" s="198">
        <v>0</v>
      </c>
      <c r="G15" s="198">
        <v>0</v>
      </c>
      <c r="H15" s="198">
        <v>0</v>
      </c>
      <c r="I15" s="198">
        <v>0</v>
      </c>
      <c r="J15" s="198">
        <v>0</v>
      </c>
      <c r="K15" s="198">
        <v>0</v>
      </c>
      <c r="L15" s="198">
        <v>0</v>
      </c>
      <c r="M15" s="198">
        <v>0</v>
      </c>
      <c r="N15" s="198">
        <v>0</v>
      </c>
      <c r="O15" s="198">
        <f t="shared" si="0"/>
        <v>0</v>
      </c>
      <c r="P15" s="74"/>
    </row>
    <row r="16" spans="2:17" s="32" customFormat="1" ht="20.100000000000001" customHeight="1">
      <c r="B16" s="426">
        <v>9</v>
      </c>
      <c r="C16" s="197" t="s">
        <v>588</v>
      </c>
      <c r="D16" s="198">
        <v>0</v>
      </c>
      <c r="E16" s="198">
        <v>0</v>
      </c>
      <c r="F16" s="198">
        <v>0</v>
      </c>
      <c r="G16" s="198">
        <v>0</v>
      </c>
      <c r="H16" s="198">
        <v>0</v>
      </c>
      <c r="I16" s="198">
        <v>0</v>
      </c>
      <c r="J16" s="198">
        <v>0</v>
      </c>
      <c r="K16" s="198">
        <v>0</v>
      </c>
      <c r="L16" s="198">
        <v>0</v>
      </c>
      <c r="M16" s="198">
        <v>0</v>
      </c>
      <c r="N16" s="198">
        <v>0</v>
      </c>
      <c r="O16" s="198">
        <f t="shared" si="0"/>
        <v>0</v>
      </c>
      <c r="P16" s="563"/>
    </row>
    <row r="17" spans="2:15" s="32" customFormat="1" ht="20.100000000000001" customHeight="1">
      <c r="B17" s="429">
        <v>10</v>
      </c>
      <c r="C17" s="199" t="s">
        <v>590</v>
      </c>
      <c r="D17" s="564">
        <f>+D18-SUM(D8:D16)</f>
        <v>0</v>
      </c>
      <c r="E17" s="564">
        <f t="shared" ref="E17:N17" si="1">+E18-SUM(E8:E16)</f>
        <v>0</v>
      </c>
      <c r="F17" s="564">
        <f t="shared" si="1"/>
        <v>0</v>
      </c>
      <c r="G17" s="564">
        <f t="shared" si="1"/>
        <v>0</v>
      </c>
      <c r="H17" s="564">
        <f t="shared" si="1"/>
        <v>0</v>
      </c>
      <c r="I17" s="564">
        <f t="shared" si="1"/>
        <v>0</v>
      </c>
      <c r="J17" s="564">
        <f t="shared" si="1"/>
        <v>0</v>
      </c>
      <c r="K17" s="564">
        <f t="shared" si="1"/>
        <v>0</v>
      </c>
      <c r="L17" s="564">
        <f t="shared" si="1"/>
        <v>0</v>
      </c>
      <c r="M17" s="564">
        <f t="shared" si="1"/>
        <v>0</v>
      </c>
      <c r="N17" s="564">
        <f t="shared" si="1"/>
        <v>0</v>
      </c>
      <c r="O17" s="564">
        <f t="shared" si="0"/>
        <v>0</v>
      </c>
    </row>
    <row r="18" spans="2:15" s="12" customFormat="1" ht="20.100000000000001" customHeight="1" thickBot="1">
      <c r="B18" s="200">
        <v>11</v>
      </c>
      <c r="C18" s="201" t="s">
        <v>226</v>
      </c>
      <c r="D18" s="202">
        <v>0</v>
      </c>
      <c r="E18" s="202">
        <v>16682.078109999999</v>
      </c>
      <c r="F18" s="202">
        <v>0</v>
      </c>
      <c r="G18" s="202">
        <v>0</v>
      </c>
      <c r="H18" s="202">
        <v>0</v>
      </c>
      <c r="I18" s="202">
        <v>45978.03383</v>
      </c>
      <c r="J18" s="202">
        <v>0</v>
      </c>
      <c r="K18" s="202">
        <v>0</v>
      </c>
      <c r="L18" s="202">
        <v>9316.5627599999898</v>
      </c>
      <c r="M18" s="202">
        <v>0</v>
      </c>
      <c r="N18" s="202">
        <v>0</v>
      </c>
      <c r="O18" s="202">
        <f t="shared" si="0"/>
        <v>71976.674699999989</v>
      </c>
    </row>
  </sheetData>
  <mergeCells count="2">
    <mergeCell ref="C5:C7"/>
    <mergeCell ref="D5:N5"/>
  </mergeCells>
  <hyperlinks>
    <hyperlink ref="Q1" location="Índice!A1" display="Voltar ao Índice" xr:uid="{00000000-0004-0000-0D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B1:M16"/>
  <sheetViews>
    <sheetView showGridLines="0" zoomScale="90" zoomScaleNormal="90" zoomScalePageLayoutView="70" workbookViewId="0"/>
  </sheetViews>
  <sheetFormatPr defaultColWidth="9.140625" defaultRowHeight="14.25"/>
  <cols>
    <col min="1" max="1" width="4.7109375" style="8" customWidth="1"/>
    <col min="2" max="2" width="4" style="8" customWidth="1"/>
    <col min="3" max="3" width="26.42578125" style="8" customWidth="1"/>
    <col min="4" max="11" width="14.42578125" style="8" customWidth="1"/>
    <col min="12" max="12" width="5.42578125" style="8" customWidth="1"/>
    <col min="13" max="13" width="13.7109375" style="8" customWidth="1"/>
    <col min="14" max="16384" width="9.140625" style="8"/>
  </cols>
  <sheetData>
    <row r="1" spans="2:13" ht="20.25">
      <c r="B1" s="101" t="s">
        <v>943</v>
      </c>
      <c r="C1" s="27"/>
      <c r="D1" s="27"/>
      <c r="E1" s="27"/>
      <c r="F1" s="27"/>
      <c r="G1" s="27"/>
      <c r="H1" s="27"/>
      <c r="I1" s="27"/>
      <c r="M1" s="679" t="s">
        <v>1038</v>
      </c>
    </row>
    <row r="2" spans="2:13" ht="18.95" customHeight="1">
      <c r="B2" s="437" t="s">
        <v>830</v>
      </c>
      <c r="C2" s="70"/>
      <c r="M2" s="12"/>
    </row>
    <row r="4" spans="2:13" s="12" customFormat="1" ht="20.100000000000001" customHeight="1">
      <c r="C4" s="44"/>
      <c r="D4" s="71" t="s">
        <v>4</v>
      </c>
      <c r="E4" s="71" t="s">
        <v>5</v>
      </c>
      <c r="F4" s="71" t="s">
        <v>6</v>
      </c>
      <c r="G4" s="71" t="s">
        <v>41</v>
      </c>
      <c r="H4" s="71" t="s">
        <v>42</v>
      </c>
      <c r="I4" s="71" t="s">
        <v>94</v>
      </c>
      <c r="J4" s="71" t="s">
        <v>95</v>
      </c>
      <c r="K4" s="71" t="s">
        <v>96</v>
      </c>
      <c r="L4" s="71"/>
    </row>
    <row r="5" spans="2:13" s="12" customFormat="1" ht="20.100000000000001" customHeight="1">
      <c r="B5" s="67"/>
      <c r="C5" s="535"/>
      <c r="D5" s="1040" t="s">
        <v>689</v>
      </c>
      <c r="E5" s="1040"/>
      <c r="F5" s="1040"/>
      <c r="G5" s="1040"/>
      <c r="H5" s="1040" t="s">
        <v>690</v>
      </c>
      <c r="I5" s="1040"/>
      <c r="J5" s="1040"/>
      <c r="K5" s="1040"/>
      <c r="L5" s="539"/>
    </row>
    <row r="6" spans="2:13" s="12" customFormat="1" ht="27.95" customHeight="1">
      <c r="B6" s="1051"/>
      <c r="C6" s="1051" t="s">
        <v>691</v>
      </c>
      <c r="D6" s="1052" t="s">
        <v>692</v>
      </c>
      <c r="E6" s="1052"/>
      <c r="F6" s="1052" t="s">
        <v>693</v>
      </c>
      <c r="G6" s="1052"/>
      <c r="H6" s="1052" t="s">
        <v>692</v>
      </c>
      <c r="I6" s="1052"/>
      <c r="J6" s="1052" t="s">
        <v>693</v>
      </c>
      <c r="K6" s="1052"/>
      <c r="L6" s="72"/>
    </row>
    <row r="7" spans="2:13" s="12" customFormat="1" ht="26.25" thickBot="1">
      <c r="B7" s="1051"/>
      <c r="C7" s="1051"/>
      <c r="D7" s="140" t="s">
        <v>694</v>
      </c>
      <c r="E7" s="144" t="s">
        <v>695</v>
      </c>
      <c r="F7" s="140" t="s">
        <v>694</v>
      </c>
      <c r="G7" s="144" t="s">
        <v>695</v>
      </c>
      <c r="H7" s="140" t="s">
        <v>694</v>
      </c>
      <c r="I7" s="144" t="s">
        <v>695</v>
      </c>
      <c r="J7" s="140" t="s">
        <v>694</v>
      </c>
      <c r="K7" s="144" t="s">
        <v>695</v>
      </c>
      <c r="L7" s="72"/>
    </row>
    <row r="8" spans="2:13" s="32" customFormat="1" ht="20.100000000000001" customHeight="1">
      <c r="B8" s="180">
        <v>1</v>
      </c>
      <c r="C8" s="180" t="s">
        <v>696</v>
      </c>
      <c r="D8" s="205">
        <v>0</v>
      </c>
      <c r="E8" s="205">
        <v>206256.073801864</v>
      </c>
      <c r="F8" s="205">
        <v>0</v>
      </c>
      <c r="G8" s="205">
        <v>66837.291287928994</v>
      </c>
      <c r="H8" s="205">
        <v>0</v>
      </c>
      <c r="I8" s="205">
        <v>0</v>
      </c>
      <c r="J8" s="205">
        <v>0</v>
      </c>
      <c r="K8" s="205">
        <v>0</v>
      </c>
      <c r="L8" s="73"/>
    </row>
    <row r="9" spans="2:13" s="32" customFormat="1" ht="20.100000000000001" customHeight="1">
      <c r="B9" s="149">
        <v>2</v>
      </c>
      <c r="C9" s="149" t="s">
        <v>697</v>
      </c>
      <c r="D9" s="206">
        <v>0</v>
      </c>
      <c r="E9" s="206">
        <v>0</v>
      </c>
      <c r="F9" s="206">
        <v>0</v>
      </c>
      <c r="G9" s="206">
        <v>0</v>
      </c>
      <c r="H9" s="206">
        <v>0</v>
      </c>
      <c r="I9" s="206">
        <v>0</v>
      </c>
      <c r="J9" s="206">
        <v>0</v>
      </c>
      <c r="K9" s="206">
        <v>0</v>
      </c>
      <c r="L9" s="73"/>
    </row>
    <row r="10" spans="2:13" s="32" customFormat="1" ht="20.100000000000001" customHeight="1">
      <c r="B10" s="149">
        <v>3</v>
      </c>
      <c r="C10" s="149" t="s">
        <v>698</v>
      </c>
      <c r="D10" s="206">
        <v>0</v>
      </c>
      <c r="E10" s="206">
        <v>0</v>
      </c>
      <c r="F10" s="206">
        <v>0</v>
      </c>
      <c r="G10" s="206">
        <v>0</v>
      </c>
      <c r="H10" s="206">
        <v>0</v>
      </c>
      <c r="I10" s="206">
        <v>0</v>
      </c>
      <c r="J10" s="206">
        <v>0</v>
      </c>
      <c r="K10" s="206">
        <v>0</v>
      </c>
      <c r="L10" s="73"/>
    </row>
    <row r="11" spans="2:13" s="32" customFormat="1" ht="20.100000000000001" customHeight="1">
      <c r="B11" s="149">
        <v>4</v>
      </c>
      <c r="C11" s="149" t="s">
        <v>699</v>
      </c>
      <c r="D11" s="206">
        <v>0</v>
      </c>
      <c r="E11" s="206">
        <v>0</v>
      </c>
      <c r="F11" s="206">
        <v>0</v>
      </c>
      <c r="G11" s="206">
        <v>0</v>
      </c>
      <c r="H11" s="206">
        <v>0</v>
      </c>
      <c r="I11" s="206">
        <v>0</v>
      </c>
      <c r="J11" s="206">
        <v>0</v>
      </c>
      <c r="K11" s="206">
        <v>0</v>
      </c>
      <c r="L11" s="73"/>
    </row>
    <row r="12" spans="2:13" s="32" customFormat="1" ht="20.100000000000001" customHeight="1">
      <c r="B12" s="149">
        <v>5</v>
      </c>
      <c r="C12" s="149" t="s">
        <v>700</v>
      </c>
      <c r="D12" s="206">
        <v>0</v>
      </c>
      <c r="E12" s="206">
        <v>0</v>
      </c>
      <c r="F12" s="206">
        <v>0</v>
      </c>
      <c r="G12" s="206">
        <v>0</v>
      </c>
      <c r="H12" s="206">
        <v>0</v>
      </c>
      <c r="I12" s="206">
        <v>0</v>
      </c>
      <c r="J12" s="206">
        <v>0</v>
      </c>
      <c r="K12" s="206">
        <v>0</v>
      </c>
      <c r="L12" s="73"/>
    </row>
    <row r="13" spans="2:13" s="32" customFormat="1" ht="20.100000000000001" customHeight="1">
      <c r="B13" s="149">
        <v>6</v>
      </c>
      <c r="C13" s="149" t="s">
        <v>701</v>
      </c>
      <c r="D13" s="206">
        <v>0</v>
      </c>
      <c r="E13" s="206">
        <v>0</v>
      </c>
      <c r="F13" s="206">
        <v>0</v>
      </c>
      <c r="G13" s="206">
        <v>0</v>
      </c>
      <c r="H13" s="206">
        <v>0</v>
      </c>
      <c r="I13" s="206">
        <v>0</v>
      </c>
      <c r="J13" s="206">
        <v>0</v>
      </c>
      <c r="K13" s="206">
        <v>0</v>
      </c>
      <c r="L13" s="73"/>
    </row>
    <row r="14" spans="2:13" s="32" customFormat="1" ht="20.100000000000001" customHeight="1">
      <c r="B14" s="149">
        <v>7</v>
      </c>
      <c r="C14" s="149" t="s">
        <v>97</v>
      </c>
      <c r="D14" s="206">
        <v>0</v>
      </c>
      <c r="E14" s="206">
        <v>0</v>
      </c>
      <c r="F14" s="206">
        <v>0</v>
      </c>
      <c r="G14" s="206">
        <v>0</v>
      </c>
      <c r="H14" s="206">
        <v>0</v>
      </c>
      <c r="I14" s="206">
        <v>0</v>
      </c>
      <c r="J14" s="206">
        <v>0</v>
      </c>
      <c r="K14" s="206">
        <v>0</v>
      </c>
      <c r="L14" s="73"/>
    </row>
    <row r="15" spans="2:13" s="32" customFormat="1" ht="20.100000000000001" customHeight="1" thickBot="1">
      <c r="B15" s="208">
        <v>8</v>
      </c>
      <c r="C15" s="208" t="s">
        <v>702</v>
      </c>
      <c r="D15" s="209">
        <v>0</v>
      </c>
      <c r="E15" s="209">
        <v>0</v>
      </c>
      <c r="F15" s="209">
        <v>0</v>
      </c>
      <c r="G15" s="209">
        <v>0</v>
      </c>
      <c r="H15" s="209">
        <v>0</v>
      </c>
      <c r="I15" s="209">
        <v>0</v>
      </c>
      <c r="J15" s="209">
        <v>0</v>
      </c>
      <c r="K15" s="209">
        <v>0</v>
      </c>
      <c r="L15" s="73"/>
    </row>
    <row r="16" spans="2:13" s="32" customFormat="1" ht="20.100000000000001" customHeight="1">
      <c r="B16" s="210">
        <v>9</v>
      </c>
      <c r="C16" s="210" t="s">
        <v>40</v>
      </c>
      <c r="D16" s="211">
        <f>+SUM(D8:D15)</f>
        <v>0</v>
      </c>
      <c r="E16" s="211">
        <f t="shared" ref="E16:K16" si="0">+SUM(E8:E15)</f>
        <v>206256.073801864</v>
      </c>
      <c r="F16" s="211">
        <f t="shared" si="0"/>
        <v>0</v>
      </c>
      <c r="G16" s="211">
        <f t="shared" si="0"/>
        <v>66837.291287928994</v>
      </c>
      <c r="H16" s="211">
        <f t="shared" si="0"/>
        <v>0</v>
      </c>
      <c r="I16" s="211">
        <f t="shared" si="0"/>
        <v>0</v>
      </c>
      <c r="J16" s="211">
        <f t="shared" si="0"/>
        <v>0</v>
      </c>
      <c r="K16" s="211">
        <f t="shared" si="0"/>
        <v>0</v>
      </c>
      <c r="L16" s="73"/>
    </row>
  </sheetData>
  <mergeCells count="8">
    <mergeCell ref="B6:B7"/>
    <mergeCell ref="D5:G5"/>
    <mergeCell ref="H5:K5"/>
    <mergeCell ref="C6:C7"/>
    <mergeCell ref="D6:E6"/>
    <mergeCell ref="F6:G6"/>
    <mergeCell ref="H6:I6"/>
    <mergeCell ref="J6:K6"/>
  </mergeCells>
  <hyperlinks>
    <hyperlink ref="M1" location="Índice!A1" display="Voltar ao Índice" xr:uid="{00000000-0004-0000-0E00-000000000000}"/>
  </hyperlinks>
  <pageMargins left="0.70866141732283472" right="0.70866141732283472" top="0.74803149606299213" bottom="0.74803149606299213" header="0.31496062992125984" footer="0.31496062992125984"/>
  <pageSetup paperSize="9" scale="55" fitToWidth="0" fitToHeight="0" orientation="landscape" r:id="rId1"/>
  <headerFooter>
    <oddFooter>&amp;C1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B1:G24"/>
  <sheetViews>
    <sheetView showGridLines="0" zoomScale="90" zoomScaleNormal="90" zoomScalePageLayoutView="60" workbookViewId="0"/>
  </sheetViews>
  <sheetFormatPr defaultColWidth="9.140625" defaultRowHeight="14.25"/>
  <cols>
    <col min="1" max="1" width="4.7109375" style="48" customWidth="1"/>
    <col min="2" max="2" width="9.140625" style="48"/>
    <col min="3" max="3" width="95.28515625" style="48" customWidth="1"/>
    <col min="4" max="4" width="16.28515625" style="48" customWidth="1"/>
    <col min="5" max="5" width="18.7109375" style="48" customWidth="1"/>
    <col min="6" max="6" width="14.28515625" style="48" customWidth="1"/>
    <col min="7" max="7" width="13.140625" style="48" bestFit="1" customWidth="1"/>
    <col min="8" max="16384" width="9.140625" style="48"/>
  </cols>
  <sheetData>
    <row r="1" spans="2:7" ht="18">
      <c r="B1" s="101" t="s">
        <v>663</v>
      </c>
      <c r="F1" s="67"/>
      <c r="G1" s="679" t="s">
        <v>1038</v>
      </c>
    </row>
    <row r="2" spans="2:7">
      <c r="B2" s="437" t="s">
        <v>830</v>
      </c>
    </row>
    <row r="3" spans="2:7" s="67" customFormat="1" ht="20.100000000000001" customHeight="1">
      <c r="B3" s="144"/>
      <c r="C3" s="423"/>
      <c r="D3" s="144" t="s">
        <v>4</v>
      </c>
      <c r="E3" s="144" t="s">
        <v>5</v>
      </c>
    </row>
    <row r="4" spans="2:7" s="67" customFormat="1" ht="27.95" customHeight="1" thickBot="1">
      <c r="B4" s="144"/>
      <c r="C4" s="423"/>
      <c r="D4" s="200" t="s">
        <v>703</v>
      </c>
      <c r="E4" s="200" t="s">
        <v>669</v>
      </c>
    </row>
    <row r="5" spans="2:7" s="67" customFormat="1" ht="20.100000000000001" customHeight="1">
      <c r="B5" s="212">
        <v>1</v>
      </c>
      <c r="C5" s="147" t="s">
        <v>704</v>
      </c>
      <c r="D5" s="818"/>
      <c r="E5" s="213">
        <f>+E6+E12+E13+E14</f>
        <v>333.64156220000001</v>
      </c>
    </row>
    <row r="6" spans="2:7" s="67" customFormat="1" ht="20.100000000000001" customHeight="1">
      <c r="B6" s="426">
        <v>2</v>
      </c>
      <c r="C6" s="149" t="s">
        <v>705</v>
      </c>
      <c r="D6" s="214">
        <v>16682.078109999999</v>
      </c>
      <c r="E6" s="214">
        <v>333.64156220000001</v>
      </c>
    </row>
    <row r="7" spans="2:7" s="67" customFormat="1" ht="20.100000000000001" customHeight="1">
      <c r="B7" s="426">
        <v>3</v>
      </c>
      <c r="C7" s="148" t="s">
        <v>706</v>
      </c>
      <c r="D7" s="214">
        <v>0</v>
      </c>
      <c r="E7" s="214">
        <v>0</v>
      </c>
    </row>
    <row r="8" spans="2:7" s="67" customFormat="1" ht="20.100000000000001" customHeight="1">
      <c r="B8" s="426">
        <v>4</v>
      </c>
      <c r="C8" s="148" t="s">
        <v>707</v>
      </c>
      <c r="D8" s="214">
        <v>16682.078109999999</v>
      </c>
      <c r="E8" s="214">
        <v>333.64156220000001</v>
      </c>
    </row>
    <row r="9" spans="2:7" s="67" customFormat="1" ht="20.100000000000001" customHeight="1">
      <c r="B9" s="426">
        <v>5</v>
      </c>
      <c r="C9" s="148" t="s">
        <v>708</v>
      </c>
      <c r="D9" s="214">
        <v>0</v>
      </c>
      <c r="E9" s="214">
        <v>0</v>
      </c>
    </row>
    <row r="10" spans="2:7" s="67" customFormat="1" ht="20.100000000000001" customHeight="1">
      <c r="B10" s="426">
        <v>6</v>
      </c>
      <c r="C10" s="148" t="s">
        <v>709</v>
      </c>
      <c r="D10" s="214">
        <v>0</v>
      </c>
      <c r="E10" s="214">
        <v>0</v>
      </c>
    </row>
    <row r="11" spans="2:7" s="67" customFormat="1" ht="20.100000000000001" customHeight="1">
      <c r="B11" s="426">
        <v>7</v>
      </c>
      <c r="C11" s="149" t="s">
        <v>710</v>
      </c>
      <c r="D11" s="214">
        <v>0</v>
      </c>
      <c r="E11" s="819"/>
    </row>
    <row r="12" spans="2:7" s="67" customFormat="1" ht="20.100000000000001" customHeight="1">
      <c r="B12" s="426">
        <v>8</v>
      </c>
      <c r="C12" s="149" t="s">
        <v>711</v>
      </c>
      <c r="D12" s="214">
        <v>0</v>
      </c>
      <c r="E12" s="214">
        <v>0</v>
      </c>
    </row>
    <row r="13" spans="2:7" s="67" customFormat="1" ht="20.100000000000001" customHeight="1">
      <c r="B13" s="426">
        <v>9</v>
      </c>
      <c r="C13" s="149" t="s">
        <v>712</v>
      </c>
      <c r="D13" s="214">
        <v>0</v>
      </c>
      <c r="E13" s="214">
        <v>0</v>
      </c>
    </row>
    <row r="14" spans="2:7" s="67" customFormat="1" ht="20.100000000000001" customHeight="1">
      <c r="B14" s="429">
        <v>10</v>
      </c>
      <c r="C14" s="207" t="s">
        <v>713</v>
      </c>
      <c r="D14" s="215">
        <v>0</v>
      </c>
      <c r="E14" s="821">
        <v>0</v>
      </c>
    </row>
    <row r="15" spans="2:7" s="67" customFormat="1" ht="20.100000000000001" customHeight="1">
      <c r="B15" s="144">
        <v>11</v>
      </c>
      <c r="C15" s="216" t="s">
        <v>714</v>
      </c>
      <c r="D15" s="820"/>
      <c r="E15" s="822">
        <f>+E16+E22+E23+E24</f>
        <v>0</v>
      </c>
    </row>
    <row r="16" spans="2:7" s="67" customFormat="1" ht="20.100000000000001" customHeight="1">
      <c r="B16" s="217">
        <v>12</v>
      </c>
      <c r="C16" s="218" t="s">
        <v>715</v>
      </c>
      <c r="D16" s="219">
        <v>0</v>
      </c>
      <c r="E16" s="565">
        <v>0</v>
      </c>
    </row>
    <row r="17" spans="2:5" s="67" customFormat="1" ht="20.100000000000001" customHeight="1">
      <c r="B17" s="426">
        <v>13</v>
      </c>
      <c r="C17" s="148" t="s">
        <v>706</v>
      </c>
      <c r="D17" s="197">
        <v>0</v>
      </c>
      <c r="E17" s="214">
        <v>0</v>
      </c>
    </row>
    <row r="18" spans="2:5" s="67" customFormat="1" ht="20.100000000000001" customHeight="1">
      <c r="B18" s="426">
        <v>14</v>
      </c>
      <c r="C18" s="148" t="s">
        <v>707</v>
      </c>
      <c r="D18" s="197">
        <v>0</v>
      </c>
      <c r="E18" s="214">
        <v>0</v>
      </c>
    </row>
    <row r="19" spans="2:5" s="67" customFormat="1" ht="20.100000000000001" customHeight="1">
      <c r="B19" s="426">
        <v>15</v>
      </c>
      <c r="C19" s="148" t="s">
        <v>708</v>
      </c>
      <c r="D19" s="197">
        <v>0</v>
      </c>
      <c r="E19" s="214">
        <v>0</v>
      </c>
    </row>
    <row r="20" spans="2:5" s="67" customFormat="1" ht="20.100000000000001" customHeight="1">
      <c r="B20" s="426">
        <v>16</v>
      </c>
      <c r="C20" s="148" t="s">
        <v>709</v>
      </c>
      <c r="D20" s="197">
        <v>0</v>
      </c>
      <c r="E20" s="214">
        <v>0</v>
      </c>
    </row>
    <row r="21" spans="2:5" s="67" customFormat="1" ht="20.100000000000001" customHeight="1">
      <c r="B21" s="426">
        <v>17</v>
      </c>
      <c r="C21" s="149" t="s">
        <v>710</v>
      </c>
      <c r="D21" s="197">
        <v>0</v>
      </c>
      <c r="E21" s="819"/>
    </row>
    <row r="22" spans="2:5" s="67" customFormat="1" ht="20.100000000000001" customHeight="1">
      <c r="B22" s="426">
        <v>18</v>
      </c>
      <c r="C22" s="149" t="s">
        <v>711</v>
      </c>
      <c r="D22" s="197">
        <v>0</v>
      </c>
      <c r="E22" s="214">
        <v>0</v>
      </c>
    </row>
    <row r="23" spans="2:5" s="67" customFormat="1" ht="20.100000000000001" customHeight="1">
      <c r="B23" s="426">
        <v>19</v>
      </c>
      <c r="C23" s="149" t="s">
        <v>712</v>
      </c>
      <c r="D23" s="197">
        <v>0</v>
      </c>
      <c r="E23" s="214">
        <v>0</v>
      </c>
    </row>
    <row r="24" spans="2:5" s="67" customFormat="1" ht="20.100000000000001" customHeight="1" thickBot="1">
      <c r="B24" s="220">
        <v>20</v>
      </c>
      <c r="C24" s="221" t="s">
        <v>713</v>
      </c>
      <c r="D24" s="222">
        <v>0</v>
      </c>
      <c r="E24" s="566">
        <v>0</v>
      </c>
    </row>
  </sheetData>
  <hyperlinks>
    <hyperlink ref="G1" location="Índice!A1" display="Voltar ao Índice" xr:uid="{00000000-0004-0000-0F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B1:T32"/>
  <sheetViews>
    <sheetView showGridLines="0" zoomScale="90" zoomScaleNormal="90" zoomScalePageLayoutView="70" workbookViewId="0"/>
  </sheetViews>
  <sheetFormatPr defaultColWidth="8.7109375" defaultRowHeight="14.25"/>
  <cols>
    <col min="1" max="1" width="2.28515625" style="8" customWidth="1"/>
    <col min="2" max="2" width="5.85546875" style="8" customWidth="1"/>
    <col min="3" max="3" width="48.5703125" style="8" customWidth="1"/>
    <col min="4" max="18" width="12.28515625" style="8" customWidth="1"/>
    <col min="19" max="19" width="8.7109375" style="8"/>
    <col min="20" max="20" width="14.85546875" style="8" bestFit="1" customWidth="1"/>
    <col min="21" max="16384" width="8.7109375" style="8"/>
  </cols>
  <sheetData>
    <row r="1" spans="2:20" ht="18">
      <c r="B1" s="101" t="s">
        <v>442</v>
      </c>
      <c r="T1" s="679" t="s">
        <v>1038</v>
      </c>
    </row>
    <row r="2" spans="2:20" s="48" customFormat="1" ht="20.25" customHeight="1">
      <c r="B2" s="437" t="s">
        <v>830</v>
      </c>
      <c r="C2" s="223"/>
      <c r="D2" s="223"/>
      <c r="E2" s="223"/>
      <c r="F2" s="223"/>
      <c r="G2" s="223"/>
      <c r="H2" s="223"/>
      <c r="I2" s="223"/>
      <c r="J2" s="223"/>
      <c r="K2" s="223"/>
      <c r="L2" s="223"/>
      <c r="M2" s="223"/>
      <c r="N2" s="223"/>
      <c r="O2" s="223"/>
      <c r="P2" s="8"/>
      <c r="Q2" s="223"/>
      <c r="R2" s="223"/>
    </row>
    <row r="3" spans="2:20" s="67" customFormat="1" ht="12.75">
      <c r="B3" s="56"/>
    </row>
    <row r="4" spans="2:20" s="67" customFormat="1" ht="12.75">
      <c r="B4" s="203"/>
      <c r="C4" s="203"/>
      <c r="D4" s="143" t="s">
        <v>4</v>
      </c>
      <c r="E4" s="143" t="s">
        <v>5</v>
      </c>
      <c r="F4" s="143" t="s">
        <v>6</v>
      </c>
      <c r="G4" s="143" t="s">
        <v>41</v>
      </c>
      <c r="H4" s="143" t="s">
        <v>42</v>
      </c>
      <c r="I4" s="143" t="s">
        <v>94</v>
      </c>
      <c r="J4" s="143" t="s">
        <v>95</v>
      </c>
      <c r="K4" s="143" t="s">
        <v>96</v>
      </c>
      <c r="L4" s="143" t="s">
        <v>218</v>
      </c>
      <c r="M4" s="143" t="s">
        <v>219</v>
      </c>
      <c r="N4" s="143" t="s">
        <v>220</v>
      </c>
      <c r="O4" s="143" t="s">
        <v>221</v>
      </c>
      <c r="P4" s="143" t="s">
        <v>222</v>
      </c>
      <c r="Q4" s="143" t="s">
        <v>443</v>
      </c>
      <c r="R4" s="143" t="s">
        <v>444</v>
      </c>
    </row>
    <row r="5" spans="2:20" s="67" customFormat="1" ht="34.15" customHeight="1">
      <c r="B5" s="203"/>
      <c r="C5" s="203"/>
      <c r="D5" s="1053" t="s">
        <v>445</v>
      </c>
      <c r="E5" s="1052"/>
      <c r="F5" s="1052"/>
      <c r="G5" s="1052"/>
      <c r="H5" s="1052"/>
      <c r="I5" s="1052"/>
      <c r="J5" s="1053" t="s">
        <v>446</v>
      </c>
      <c r="K5" s="1052"/>
      <c r="L5" s="1052"/>
      <c r="M5" s="1052"/>
      <c r="N5" s="1052"/>
      <c r="O5" s="1054"/>
      <c r="P5" s="1055" t="s">
        <v>447</v>
      </c>
      <c r="Q5" s="1052" t="s">
        <v>448</v>
      </c>
      <c r="R5" s="1052"/>
    </row>
    <row r="6" spans="2:20" s="67" customFormat="1" ht="58.15" customHeight="1">
      <c r="B6" s="203"/>
      <c r="C6" s="203"/>
      <c r="D6" s="1053" t="s">
        <v>449</v>
      </c>
      <c r="E6" s="1052"/>
      <c r="F6" s="1052"/>
      <c r="G6" s="1053" t="s">
        <v>450</v>
      </c>
      <c r="H6" s="1052"/>
      <c r="I6" s="1052"/>
      <c r="J6" s="1053" t="s">
        <v>451</v>
      </c>
      <c r="K6" s="1052"/>
      <c r="L6" s="1052"/>
      <c r="M6" s="1053" t="s">
        <v>452</v>
      </c>
      <c r="N6" s="1052"/>
      <c r="O6" s="1052"/>
      <c r="P6" s="1056"/>
      <c r="Q6" s="1057" t="s">
        <v>453</v>
      </c>
      <c r="R6" s="1057" t="s">
        <v>454</v>
      </c>
    </row>
    <row r="7" spans="2:20" s="67" customFormat="1" ht="25.5" customHeight="1" thickBot="1">
      <c r="B7" s="203"/>
      <c r="C7" s="203"/>
      <c r="D7" s="782"/>
      <c r="E7" s="144" t="s">
        <v>455</v>
      </c>
      <c r="F7" s="144" t="s">
        <v>456</v>
      </c>
      <c r="G7" s="782"/>
      <c r="H7" s="144" t="s">
        <v>456</v>
      </c>
      <c r="I7" s="144" t="s">
        <v>457</v>
      </c>
      <c r="J7" s="782"/>
      <c r="K7" s="144" t="s">
        <v>455</v>
      </c>
      <c r="L7" s="144" t="s">
        <v>456</v>
      </c>
      <c r="M7" s="782"/>
      <c r="N7" s="144" t="s">
        <v>456</v>
      </c>
      <c r="O7" s="144" t="s">
        <v>457</v>
      </c>
      <c r="P7" s="783"/>
      <c r="Q7" s="1058"/>
      <c r="R7" s="1058"/>
    </row>
    <row r="8" spans="2:20" s="92" customFormat="1" ht="20.25" customHeight="1">
      <c r="B8" s="784" t="s">
        <v>458</v>
      </c>
      <c r="C8" s="224" t="s">
        <v>459</v>
      </c>
      <c r="D8" s="785">
        <f>+E8+F8</f>
        <v>4463097.9720000001</v>
      </c>
      <c r="E8" s="786">
        <f>4463097972/1000</f>
        <v>4463097.9720000001</v>
      </c>
      <c r="F8" s="786">
        <v>0</v>
      </c>
      <c r="G8" s="785">
        <f>+H8+I8</f>
        <v>0</v>
      </c>
      <c r="H8" s="786">
        <v>0</v>
      </c>
      <c r="I8" s="786">
        <v>0</v>
      </c>
      <c r="J8" s="785">
        <f>+K8+L8</f>
        <v>0</v>
      </c>
      <c r="K8" s="786">
        <v>0</v>
      </c>
      <c r="L8" s="786">
        <v>0</v>
      </c>
      <c r="M8" s="785">
        <f>+N8+O8</f>
        <v>0</v>
      </c>
      <c r="N8" s="786">
        <v>0</v>
      </c>
      <c r="O8" s="786">
        <v>0</v>
      </c>
      <c r="P8" s="787">
        <v>0</v>
      </c>
      <c r="Q8" s="786">
        <v>0</v>
      </c>
      <c r="R8" s="786">
        <v>0</v>
      </c>
    </row>
    <row r="9" spans="2:20" s="92" customFormat="1" ht="20.25" customHeight="1">
      <c r="B9" s="788" t="s">
        <v>238</v>
      </c>
      <c r="C9" s="225" t="s">
        <v>460</v>
      </c>
      <c r="D9" s="789">
        <f>+SUM(D10:D14)+D16</f>
        <v>35328769.317000002</v>
      </c>
      <c r="E9" s="790">
        <f>+SUM(E10:E14)+E16</f>
        <v>31831444.856000002</v>
      </c>
      <c r="F9" s="790">
        <f>+SUM(F10:F14)+F16</f>
        <v>3497324.4610000001</v>
      </c>
      <c r="G9" s="789">
        <f t="shared" ref="G9:O9" si="0">+SUM(G10:G14)+G16</f>
        <v>859366.74399999995</v>
      </c>
      <c r="H9" s="790">
        <f t="shared" si="0"/>
        <v>0</v>
      </c>
      <c r="I9" s="790">
        <f t="shared" si="0"/>
        <v>859366.74399999995</v>
      </c>
      <c r="J9" s="789">
        <f t="shared" si="0"/>
        <v>-258446.06300000002</v>
      </c>
      <c r="K9" s="790">
        <f t="shared" si="0"/>
        <v>-45929.675999999999</v>
      </c>
      <c r="L9" s="790">
        <f t="shared" si="0"/>
        <v>-212516.38699999999</v>
      </c>
      <c r="M9" s="789">
        <f t="shared" si="0"/>
        <v>-477283.109</v>
      </c>
      <c r="N9" s="790">
        <f t="shared" si="0"/>
        <v>0</v>
      </c>
      <c r="O9" s="790">
        <f t="shared" si="0"/>
        <v>-477283.109</v>
      </c>
      <c r="P9" s="791">
        <f>+SUM(P10:P14)+P16</f>
        <v>-46146.284</v>
      </c>
      <c r="Q9" s="790">
        <f>+SUM(Q10:Q14)+Q16</f>
        <v>2846396.9440000001</v>
      </c>
      <c r="R9" s="790">
        <f>+SUM(R10:R14)+R16</f>
        <v>48010.593999999997</v>
      </c>
    </row>
    <row r="10" spans="2:20" s="92" customFormat="1" ht="20.25" customHeight="1">
      <c r="B10" s="788" t="s">
        <v>240</v>
      </c>
      <c r="C10" s="792" t="s">
        <v>461</v>
      </c>
      <c r="D10" s="789">
        <f t="shared" ref="D10:D15" si="1">+E10+F10</f>
        <v>0</v>
      </c>
      <c r="E10" s="790">
        <v>0</v>
      </c>
      <c r="F10" s="790">
        <v>0</v>
      </c>
      <c r="G10" s="789">
        <f t="shared" ref="G10:G15" si="2">+H10+I10</f>
        <v>0</v>
      </c>
      <c r="H10" s="790">
        <v>0</v>
      </c>
      <c r="I10" s="790">
        <v>0</v>
      </c>
      <c r="J10" s="789">
        <f t="shared" ref="J10:J15" si="3">+K10+L10</f>
        <v>0</v>
      </c>
      <c r="K10" s="790">
        <v>0</v>
      </c>
      <c r="L10" s="790">
        <v>0</v>
      </c>
      <c r="M10" s="789">
        <f t="shared" ref="M10:M15" si="4">+N10+O10</f>
        <v>0</v>
      </c>
      <c r="N10" s="790">
        <v>0</v>
      </c>
      <c r="O10" s="790">
        <v>0</v>
      </c>
      <c r="P10" s="791">
        <v>0</v>
      </c>
      <c r="Q10" s="790">
        <v>0</v>
      </c>
      <c r="R10" s="790">
        <v>0</v>
      </c>
    </row>
    <row r="11" spans="2:20" s="92" customFormat="1" ht="20.25" customHeight="1">
      <c r="B11" s="788" t="s">
        <v>462</v>
      </c>
      <c r="C11" s="792" t="s">
        <v>463</v>
      </c>
      <c r="D11" s="789">
        <f t="shared" si="1"/>
        <v>949972.14800000004</v>
      </c>
      <c r="E11" s="790">
        <v>929315.34400000004</v>
      </c>
      <c r="F11" s="790">
        <v>20656.804</v>
      </c>
      <c r="G11" s="789">
        <f t="shared" si="2"/>
        <v>3122.547</v>
      </c>
      <c r="H11" s="790">
        <v>0</v>
      </c>
      <c r="I11" s="790">
        <v>3122.547</v>
      </c>
      <c r="J11" s="789">
        <f t="shared" si="3"/>
        <v>-5598.72</v>
      </c>
      <c r="K11" s="790">
        <v>-5540.9059999999999</v>
      </c>
      <c r="L11" s="790">
        <v>-57.814</v>
      </c>
      <c r="M11" s="789">
        <f t="shared" si="4"/>
        <v>-2998.5439999999999</v>
      </c>
      <c r="N11" s="790">
        <v>0</v>
      </c>
      <c r="O11" s="790">
        <v>-2998.5439999999999</v>
      </c>
      <c r="P11" s="791">
        <v>-1E-3</v>
      </c>
      <c r="Q11" s="790">
        <v>46281.099000000002</v>
      </c>
      <c r="R11" s="790">
        <v>0</v>
      </c>
    </row>
    <row r="12" spans="2:20" s="92" customFormat="1" ht="20.25" customHeight="1">
      <c r="B12" s="788" t="s">
        <v>464</v>
      </c>
      <c r="C12" s="792" t="s">
        <v>465</v>
      </c>
      <c r="D12" s="789">
        <f t="shared" si="1"/>
        <v>232307.83199999999</v>
      </c>
      <c r="E12" s="790">
        <v>232115.77299999999</v>
      </c>
      <c r="F12" s="790">
        <v>192.059</v>
      </c>
      <c r="G12" s="789">
        <f t="shared" si="2"/>
        <v>204.38399999999999</v>
      </c>
      <c r="H12" s="790">
        <v>0</v>
      </c>
      <c r="I12" s="790">
        <v>204.38399999999999</v>
      </c>
      <c r="J12" s="789">
        <f t="shared" si="3"/>
        <v>-9.4989999999999988</v>
      </c>
      <c r="K12" s="790">
        <v>-7.4489999999999998</v>
      </c>
      <c r="L12" s="790">
        <v>-2.0499999999999998</v>
      </c>
      <c r="M12" s="789">
        <f t="shared" si="4"/>
        <v>-65.882999999999996</v>
      </c>
      <c r="N12" s="790">
        <v>0</v>
      </c>
      <c r="O12" s="790">
        <v>-65.882999999999996</v>
      </c>
      <c r="P12" s="791">
        <v>0</v>
      </c>
      <c r="Q12" s="790">
        <v>0</v>
      </c>
      <c r="R12" s="790">
        <v>0</v>
      </c>
    </row>
    <row r="13" spans="2:20" s="92" customFormat="1" ht="20.25" customHeight="1">
      <c r="B13" s="788" t="s">
        <v>466</v>
      </c>
      <c r="C13" s="792" t="s">
        <v>467</v>
      </c>
      <c r="D13" s="789">
        <f t="shared" si="1"/>
        <v>486525.43700000003</v>
      </c>
      <c r="E13" s="790">
        <v>484983.40700000001</v>
      </c>
      <c r="F13" s="790">
        <v>1542.03</v>
      </c>
      <c r="G13" s="789">
        <f t="shared" si="2"/>
        <v>1092.318</v>
      </c>
      <c r="H13" s="790">
        <v>0</v>
      </c>
      <c r="I13" s="790">
        <v>1092.318</v>
      </c>
      <c r="J13" s="789">
        <f t="shared" si="3"/>
        <v>-466.79399999999998</v>
      </c>
      <c r="K13" s="790">
        <v>-358.565</v>
      </c>
      <c r="L13" s="790">
        <v>-108.229</v>
      </c>
      <c r="M13" s="789">
        <f t="shared" si="4"/>
        <v>-632.61500000000001</v>
      </c>
      <c r="N13" s="790">
        <v>0</v>
      </c>
      <c r="O13" s="790">
        <v>-632.61500000000001</v>
      </c>
      <c r="P13" s="791">
        <v>-9.2390000000000008</v>
      </c>
      <c r="Q13" s="790">
        <v>17662.928</v>
      </c>
      <c r="R13" s="790">
        <v>25.414000000000001</v>
      </c>
    </row>
    <row r="14" spans="2:20" s="92" customFormat="1" ht="20.25" customHeight="1">
      <c r="B14" s="788" t="s">
        <v>468</v>
      </c>
      <c r="C14" s="792" t="s">
        <v>469</v>
      </c>
      <c r="D14" s="789">
        <f t="shared" si="1"/>
        <v>8939619.3310000002</v>
      </c>
      <c r="E14" s="790">
        <v>8000860.3830000004</v>
      </c>
      <c r="F14" s="790">
        <v>938758.94799999997</v>
      </c>
      <c r="G14" s="789">
        <f t="shared" si="2"/>
        <v>513609.37400000001</v>
      </c>
      <c r="H14" s="790">
        <v>0</v>
      </c>
      <c r="I14" s="790">
        <v>513609.37400000001</v>
      </c>
      <c r="J14" s="789">
        <f t="shared" si="3"/>
        <v>-90120.01</v>
      </c>
      <c r="K14" s="790">
        <v>-20025.64</v>
      </c>
      <c r="L14" s="790">
        <v>-70094.37</v>
      </c>
      <c r="M14" s="789">
        <f t="shared" si="4"/>
        <v>-326000.81699999998</v>
      </c>
      <c r="N14" s="790">
        <v>0</v>
      </c>
      <c r="O14" s="790">
        <v>-326000.81699999998</v>
      </c>
      <c r="P14" s="791">
        <v>-43582.239000000001</v>
      </c>
      <c r="Q14" s="790">
        <v>2692513.719</v>
      </c>
      <c r="R14" s="790">
        <v>46559.531999999999</v>
      </c>
    </row>
    <row r="15" spans="2:20" s="92" customFormat="1" ht="20.25" customHeight="1">
      <c r="B15" s="788" t="s">
        <v>470</v>
      </c>
      <c r="C15" s="792" t="s">
        <v>471</v>
      </c>
      <c r="D15" s="789">
        <f t="shared" si="1"/>
        <v>4981337.5389999999</v>
      </c>
      <c r="E15" s="790">
        <v>4182802.892</v>
      </c>
      <c r="F15" s="790">
        <v>798534.647</v>
      </c>
      <c r="G15" s="789">
        <f t="shared" si="2"/>
        <v>318162.69699999999</v>
      </c>
      <c r="H15" s="790">
        <v>0</v>
      </c>
      <c r="I15" s="790">
        <v>318162.69699999999</v>
      </c>
      <c r="J15" s="789">
        <f t="shared" si="3"/>
        <v>-72388.612999999998</v>
      </c>
      <c r="K15" s="790">
        <v>-12539.414000000001</v>
      </c>
      <c r="L15" s="790">
        <v>-59849.199000000001</v>
      </c>
      <c r="M15" s="789">
        <f t="shared" si="4"/>
        <v>-221507.56899999999</v>
      </c>
      <c r="N15" s="790">
        <v>0</v>
      </c>
      <c r="O15" s="790">
        <v>-221507.56899999999</v>
      </c>
      <c r="P15" s="791">
        <v>-42293.69</v>
      </c>
      <c r="Q15" s="790">
        <v>2055551.5889999999</v>
      </c>
      <c r="R15" s="790">
        <v>34735.534</v>
      </c>
    </row>
    <row r="16" spans="2:20" s="92" customFormat="1" ht="20.25" customHeight="1">
      <c r="B16" s="788" t="s">
        <v>472</v>
      </c>
      <c r="C16" s="792" t="s">
        <v>473</v>
      </c>
      <c r="D16" s="789">
        <f>+E16+F16</f>
        <v>24720344.569000002</v>
      </c>
      <c r="E16" s="790">
        <v>22184169.949000001</v>
      </c>
      <c r="F16" s="790">
        <v>2536174.62</v>
      </c>
      <c r="G16" s="789">
        <f>+H16+I16</f>
        <v>341338.12099999998</v>
      </c>
      <c r="H16" s="790">
        <v>0</v>
      </c>
      <c r="I16" s="790">
        <v>341338.12099999998</v>
      </c>
      <c r="J16" s="789">
        <f>+K16+L16</f>
        <v>-162251.04</v>
      </c>
      <c r="K16" s="790">
        <v>-19997.116000000002</v>
      </c>
      <c r="L16" s="790">
        <v>-142253.924</v>
      </c>
      <c r="M16" s="789">
        <f>+N16+O16</f>
        <v>-147585.25</v>
      </c>
      <c r="N16" s="790">
        <v>0</v>
      </c>
      <c r="O16" s="790">
        <v>-147585.25</v>
      </c>
      <c r="P16" s="791">
        <v>-2554.8049999999998</v>
      </c>
      <c r="Q16" s="790">
        <v>89939.198000000004</v>
      </c>
      <c r="R16" s="790">
        <v>1425.6479999999999</v>
      </c>
    </row>
    <row r="17" spans="2:18" s="92" customFormat="1" ht="20.25" customHeight="1">
      <c r="B17" s="788" t="s">
        <v>474</v>
      </c>
      <c r="C17" s="225" t="s">
        <v>475</v>
      </c>
      <c r="D17" s="789">
        <f>+SUM(D18:D22)</f>
        <v>9034404.0749999993</v>
      </c>
      <c r="E17" s="790">
        <f>+SUM(E18:E22)</f>
        <v>9032697.3640000001</v>
      </c>
      <c r="F17" s="790">
        <f>+SUM(F18:F22)</f>
        <v>1706.711</v>
      </c>
      <c r="G17" s="789">
        <f t="shared" ref="G17:O17" si="5">+SUM(G18:G22)</f>
        <v>0</v>
      </c>
      <c r="H17" s="790">
        <f t="shared" si="5"/>
        <v>0</v>
      </c>
      <c r="I17" s="790">
        <f t="shared" si="5"/>
        <v>0</v>
      </c>
      <c r="J17" s="789">
        <f t="shared" si="5"/>
        <v>-2587.2309999999998</v>
      </c>
      <c r="K17" s="790">
        <v>-2356.3159999999998</v>
      </c>
      <c r="L17" s="790">
        <v>-230.91499999999999</v>
      </c>
      <c r="M17" s="789">
        <f t="shared" si="5"/>
        <v>0</v>
      </c>
      <c r="N17" s="790">
        <f t="shared" si="5"/>
        <v>0</v>
      </c>
      <c r="O17" s="790">
        <f t="shared" si="5"/>
        <v>0</v>
      </c>
      <c r="P17" s="791">
        <f>+SUM(P18:P22)</f>
        <v>0</v>
      </c>
      <c r="Q17" s="790">
        <f>+SUM(Q18:Q22)</f>
        <v>1344884.696</v>
      </c>
      <c r="R17" s="790">
        <f>+SUM(R18:R22)</f>
        <v>0</v>
      </c>
    </row>
    <row r="18" spans="2:18" s="92" customFormat="1" ht="20.25" customHeight="1">
      <c r="B18" s="788" t="s">
        <v>476</v>
      </c>
      <c r="C18" s="792" t="s">
        <v>461</v>
      </c>
      <c r="D18" s="789">
        <f>+E18+F18</f>
        <v>0</v>
      </c>
      <c r="E18" s="790">
        <v>0</v>
      </c>
      <c r="F18" s="790">
        <v>0</v>
      </c>
      <c r="G18" s="789">
        <f>+H18+I18</f>
        <v>0</v>
      </c>
      <c r="H18" s="790">
        <v>0</v>
      </c>
      <c r="I18" s="790">
        <v>0</v>
      </c>
      <c r="J18" s="789">
        <f>+K18+L18</f>
        <v>0</v>
      </c>
      <c r="K18" s="790">
        <v>0</v>
      </c>
      <c r="L18" s="790">
        <v>0</v>
      </c>
      <c r="M18" s="789">
        <f>+N18+O18</f>
        <v>0</v>
      </c>
      <c r="N18" s="790">
        <v>0</v>
      </c>
      <c r="O18" s="790">
        <v>0</v>
      </c>
      <c r="P18" s="791">
        <v>0</v>
      </c>
      <c r="Q18" s="790">
        <v>0</v>
      </c>
      <c r="R18" s="790">
        <v>0</v>
      </c>
    </row>
    <row r="19" spans="2:18" s="92" customFormat="1" ht="20.25" customHeight="1">
      <c r="B19" s="788" t="s">
        <v>477</v>
      </c>
      <c r="C19" s="792" t="s">
        <v>463</v>
      </c>
      <c r="D19" s="789">
        <f>+E19+F19</f>
        <v>5766752.1639999999</v>
      </c>
      <c r="E19" s="790">
        <v>5766752.1639999999</v>
      </c>
      <c r="F19" s="790">
        <v>0</v>
      </c>
      <c r="G19" s="789">
        <f>+H19+I19</f>
        <v>0</v>
      </c>
      <c r="H19" s="790">
        <v>0</v>
      </c>
      <c r="I19" s="790">
        <v>0</v>
      </c>
      <c r="J19" s="789">
        <f>+K19+L19</f>
        <v>-161.52799999999999</v>
      </c>
      <c r="K19" s="790">
        <v>-161.52799999999999</v>
      </c>
      <c r="L19" s="790">
        <v>0</v>
      </c>
      <c r="M19" s="789">
        <f>+N19+O19</f>
        <v>0</v>
      </c>
      <c r="N19" s="790">
        <v>0</v>
      </c>
      <c r="O19" s="790">
        <v>0</v>
      </c>
      <c r="P19" s="791">
        <v>0</v>
      </c>
      <c r="Q19" s="790">
        <v>479863.80800000002</v>
      </c>
      <c r="R19" s="790">
        <v>0</v>
      </c>
    </row>
    <row r="20" spans="2:18" s="92" customFormat="1" ht="20.25" customHeight="1">
      <c r="B20" s="788" t="s">
        <v>478</v>
      </c>
      <c r="C20" s="792" t="s">
        <v>465</v>
      </c>
      <c r="D20" s="789">
        <f>+E20+F20</f>
        <v>0</v>
      </c>
      <c r="E20" s="790">
        <v>0</v>
      </c>
      <c r="F20" s="790">
        <v>0</v>
      </c>
      <c r="G20" s="789">
        <f>+H20+I20</f>
        <v>0</v>
      </c>
      <c r="H20" s="790">
        <v>0</v>
      </c>
      <c r="I20" s="790">
        <v>0</v>
      </c>
      <c r="J20" s="789">
        <f>+K20+L20</f>
        <v>0</v>
      </c>
      <c r="K20" s="790">
        <v>0</v>
      </c>
      <c r="L20" s="790">
        <v>0</v>
      </c>
      <c r="M20" s="789">
        <f>+N20+O20</f>
        <v>0</v>
      </c>
      <c r="N20" s="790">
        <v>0</v>
      </c>
      <c r="O20" s="790">
        <v>0</v>
      </c>
      <c r="P20" s="791">
        <v>0</v>
      </c>
      <c r="Q20" s="790">
        <v>0</v>
      </c>
      <c r="R20" s="790">
        <v>0</v>
      </c>
    </row>
    <row r="21" spans="2:18" s="92" customFormat="1" ht="20.25" customHeight="1">
      <c r="B21" s="788" t="s">
        <v>479</v>
      </c>
      <c r="C21" s="792" t="s">
        <v>467</v>
      </c>
      <c r="D21" s="789">
        <f>+E21+F21</f>
        <v>330609.18199999997</v>
      </c>
      <c r="E21" s="790">
        <v>330609.18199999997</v>
      </c>
      <c r="F21" s="790">
        <v>0</v>
      </c>
      <c r="G21" s="789">
        <f>+H21+I21</f>
        <v>0</v>
      </c>
      <c r="H21" s="790">
        <v>0</v>
      </c>
      <c r="I21" s="790">
        <v>0</v>
      </c>
      <c r="J21" s="789">
        <f>+K21+L21</f>
        <v>-71.962000000000003</v>
      </c>
      <c r="K21" s="790">
        <v>-71.962000000000003</v>
      </c>
      <c r="L21" s="790">
        <v>0</v>
      </c>
      <c r="M21" s="789">
        <f>+N21+O21</f>
        <v>0</v>
      </c>
      <c r="N21" s="790">
        <v>0</v>
      </c>
      <c r="O21" s="790">
        <v>0</v>
      </c>
      <c r="P21" s="791">
        <v>0</v>
      </c>
      <c r="Q21" s="790">
        <v>204518.68299999999</v>
      </c>
      <c r="R21" s="790">
        <v>0</v>
      </c>
    </row>
    <row r="22" spans="2:18" s="92" customFormat="1" ht="20.25" customHeight="1">
      <c r="B22" s="788" t="s">
        <v>480</v>
      </c>
      <c r="C22" s="792" t="s">
        <v>469</v>
      </c>
      <c r="D22" s="789">
        <f>+E22+F22</f>
        <v>2937042.7290000003</v>
      </c>
      <c r="E22" s="790">
        <v>2935336.0180000002</v>
      </c>
      <c r="F22" s="790">
        <v>1706.711</v>
      </c>
      <c r="G22" s="789">
        <f>+H22+I22</f>
        <v>0</v>
      </c>
      <c r="H22" s="790">
        <v>0</v>
      </c>
      <c r="I22" s="790">
        <v>0</v>
      </c>
      <c r="J22" s="789">
        <f>+K22+L22</f>
        <v>-2353.741</v>
      </c>
      <c r="K22" s="790">
        <v>-2122.826</v>
      </c>
      <c r="L22" s="790">
        <v>-230.91499999999999</v>
      </c>
      <c r="M22" s="789">
        <f>+N22+O22</f>
        <v>0</v>
      </c>
      <c r="N22" s="790">
        <v>0</v>
      </c>
      <c r="O22" s="790">
        <v>0</v>
      </c>
      <c r="P22" s="791">
        <v>0</v>
      </c>
      <c r="Q22" s="790">
        <v>660502.20499999996</v>
      </c>
      <c r="R22" s="790">
        <v>0</v>
      </c>
    </row>
    <row r="23" spans="2:18" s="92" customFormat="1" ht="20.25" customHeight="1">
      <c r="B23" s="788" t="s">
        <v>481</v>
      </c>
      <c r="C23" s="225" t="s">
        <v>293</v>
      </c>
      <c r="D23" s="789">
        <f>+SUM(D24:D29)</f>
        <v>8653593.7719999999</v>
      </c>
      <c r="E23" s="790">
        <f>+SUM(E24:E29)</f>
        <v>8214188.0609999998</v>
      </c>
      <c r="F23" s="790">
        <f>+SUM(F24:F29)</f>
        <v>439405.71100000001</v>
      </c>
      <c r="G23" s="789">
        <f t="shared" ref="G23:O23" si="6">+SUM(G24:G29)</f>
        <v>123886.13299999999</v>
      </c>
      <c r="H23" s="790">
        <f t="shared" si="6"/>
        <v>0</v>
      </c>
      <c r="I23" s="790">
        <f t="shared" si="6"/>
        <v>123886.13299999999</v>
      </c>
      <c r="J23" s="789">
        <f t="shared" si="6"/>
        <v>19223.060000000001</v>
      </c>
      <c r="K23" s="790">
        <f t="shared" si="6"/>
        <v>8995.7799999999988</v>
      </c>
      <c r="L23" s="790">
        <f t="shared" si="6"/>
        <v>10227.280000000001</v>
      </c>
      <c r="M23" s="789">
        <f t="shared" si="6"/>
        <v>31251.465</v>
      </c>
      <c r="N23" s="790">
        <f t="shared" si="6"/>
        <v>0</v>
      </c>
      <c r="O23" s="790">
        <f t="shared" si="6"/>
        <v>31251.465</v>
      </c>
      <c r="P23" s="791">
        <f>+SUM(P24:P29)</f>
        <v>0</v>
      </c>
      <c r="Q23" s="790">
        <f>+SUM(Q24:Q29)</f>
        <v>1231279.9610000001</v>
      </c>
      <c r="R23" s="790">
        <f>+SUM(R24:R29)</f>
        <v>33145.021999999997</v>
      </c>
    </row>
    <row r="24" spans="2:18" s="92" customFormat="1" ht="20.25" customHeight="1">
      <c r="B24" s="788" t="s">
        <v>482</v>
      </c>
      <c r="C24" s="792" t="s">
        <v>461</v>
      </c>
      <c r="D24" s="789">
        <f t="shared" ref="D24:D29" si="7">+E24+F24</f>
        <v>0</v>
      </c>
      <c r="E24" s="790">
        <v>0</v>
      </c>
      <c r="F24" s="790">
        <v>0</v>
      </c>
      <c r="G24" s="789">
        <f t="shared" ref="G24:G29" si="8">+H24+I24</f>
        <v>0</v>
      </c>
      <c r="H24" s="790">
        <v>0</v>
      </c>
      <c r="I24" s="790">
        <v>0</v>
      </c>
      <c r="J24" s="789">
        <f t="shared" ref="J24:J29" si="9">+K24+L24</f>
        <v>0</v>
      </c>
      <c r="K24" s="790">
        <v>0</v>
      </c>
      <c r="L24" s="790">
        <v>0</v>
      </c>
      <c r="M24" s="789">
        <f t="shared" ref="M24:M29" si="10">+N24+O24</f>
        <v>0</v>
      </c>
      <c r="N24" s="790">
        <v>0</v>
      </c>
      <c r="O24" s="790">
        <v>0</v>
      </c>
      <c r="P24" s="791">
        <v>0</v>
      </c>
      <c r="Q24" s="790">
        <v>0</v>
      </c>
      <c r="R24" s="790">
        <v>0</v>
      </c>
    </row>
    <row r="25" spans="2:18" s="92" customFormat="1" ht="20.25" customHeight="1">
      <c r="B25" s="788" t="s">
        <v>483</v>
      </c>
      <c r="C25" s="792" t="s">
        <v>463</v>
      </c>
      <c r="D25" s="789">
        <f t="shared" si="7"/>
        <v>378518.71100000001</v>
      </c>
      <c r="E25" s="790">
        <v>372289.935</v>
      </c>
      <c r="F25" s="790">
        <v>6228.7759999999998</v>
      </c>
      <c r="G25" s="789">
        <f t="shared" si="8"/>
        <v>0</v>
      </c>
      <c r="H25" s="790">
        <v>0</v>
      </c>
      <c r="I25" s="790">
        <v>0</v>
      </c>
      <c r="J25" s="789">
        <f t="shared" si="9"/>
        <v>22.301000000000002</v>
      </c>
      <c r="K25" s="790">
        <v>22.039000000000001</v>
      </c>
      <c r="L25" s="790">
        <v>0.26200000000000001</v>
      </c>
      <c r="M25" s="789">
        <f t="shared" si="10"/>
        <v>0</v>
      </c>
      <c r="N25" s="790">
        <v>0</v>
      </c>
      <c r="O25" s="790">
        <v>0</v>
      </c>
      <c r="P25" s="791">
        <v>0</v>
      </c>
      <c r="Q25" s="790">
        <v>0</v>
      </c>
      <c r="R25" s="790">
        <v>0</v>
      </c>
    </row>
    <row r="26" spans="2:18" s="92" customFormat="1" ht="20.25" customHeight="1">
      <c r="B26" s="788" t="s">
        <v>484</v>
      </c>
      <c r="C26" s="792" t="s">
        <v>465</v>
      </c>
      <c r="D26" s="789">
        <f t="shared" si="7"/>
        <v>511734.78500000003</v>
      </c>
      <c r="E26" s="790">
        <v>511415.73200000002</v>
      </c>
      <c r="F26" s="790">
        <v>319.053</v>
      </c>
      <c r="G26" s="789">
        <f t="shared" si="8"/>
        <v>0</v>
      </c>
      <c r="H26" s="790">
        <v>0</v>
      </c>
      <c r="I26" s="790">
        <v>0</v>
      </c>
      <c r="J26" s="789">
        <f t="shared" si="9"/>
        <v>28.344000000000001</v>
      </c>
      <c r="K26" s="790">
        <v>8.9420000000000002</v>
      </c>
      <c r="L26" s="790">
        <v>19.402000000000001</v>
      </c>
      <c r="M26" s="789">
        <f t="shared" si="10"/>
        <v>0</v>
      </c>
      <c r="N26" s="790">
        <v>0</v>
      </c>
      <c r="O26" s="790">
        <v>0</v>
      </c>
      <c r="P26" s="791">
        <v>0</v>
      </c>
      <c r="Q26" s="790">
        <v>7.0170000000000003</v>
      </c>
      <c r="R26" s="790">
        <v>0</v>
      </c>
    </row>
    <row r="27" spans="2:18" s="92" customFormat="1" ht="20.25" customHeight="1">
      <c r="B27" s="788" t="s">
        <v>485</v>
      </c>
      <c r="C27" s="792" t="s">
        <v>467</v>
      </c>
      <c r="D27" s="789">
        <f t="shared" si="7"/>
        <v>281048.58600000001</v>
      </c>
      <c r="E27" s="790">
        <v>279851.10499999998</v>
      </c>
      <c r="F27" s="790">
        <v>1197.481</v>
      </c>
      <c r="G27" s="789">
        <f t="shared" si="8"/>
        <v>88.878</v>
      </c>
      <c r="H27" s="790">
        <v>0</v>
      </c>
      <c r="I27" s="790">
        <v>88.878</v>
      </c>
      <c r="J27" s="789">
        <f t="shared" si="9"/>
        <v>125.79599999999999</v>
      </c>
      <c r="K27" s="790">
        <v>118.73099999999999</v>
      </c>
      <c r="L27" s="790">
        <v>7.0650000000000004</v>
      </c>
      <c r="M27" s="789">
        <f t="shared" si="10"/>
        <v>9.4670000000000005</v>
      </c>
      <c r="N27" s="790">
        <v>0</v>
      </c>
      <c r="O27" s="790">
        <v>9.4670000000000005</v>
      </c>
      <c r="P27" s="791">
        <v>0</v>
      </c>
      <c r="Q27" s="790">
        <v>6162.6450000000004</v>
      </c>
      <c r="R27" s="790">
        <v>37.866999999999997</v>
      </c>
    </row>
    <row r="28" spans="2:18" s="92" customFormat="1" ht="20.25" customHeight="1">
      <c r="B28" s="788" t="s">
        <v>486</v>
      </c>
      <c r="C28" s="792" t="s">
        <v>469</v>
      </c>
      <c r="D28" s="789">
        <f t="shared" si="7"/>
        <v>5548761.1030000001</v>
      </c>
      <c r="E28" s="790">
        <v>5362690.9029999999</v>
      </c>
      <c r="F28" s="790">
        <v>186070.2</v>
      </c>
      <c r="G28" s="789">
        <f t="shared" si="8"/>
        <v>118034.96799999999</v>
      </c>
      <c r="H28" s="790">
        <v>0</v>
      </c>
      <c r="I28" s="790">
        <v>118034.96799999999</v>
      </c>
      <c r="J28" s="789">
        <f t="shared" si="9"/>
        <v>8907.9580000000005</v>
      </c>
      <c r="K28" s="790">
        <v>3923.7930000000001</v>
      </c>
      <c r="L28" s="790">
        <v>4984.165</v>
      </c>
      <c r="M28" s="789">
        <f t="shared" si="10"/>
        <v>30637.613000000001</v>
      </c>
      <c r="N28" s="790">
        <v>0</v>
      </c>
      <c r="O28" s="790">
        <v>30637.613000000001</v>
      </c>
      <c r="P28" s="791">
        <v>0</v>
      </c>
      <c r="Q28" s="790">
        <v>1214825.1140000001</v>
      </c>
      <c r="R28" s="790">
        <v>32269.938999999998</v>
      </c>
    </row>
    <row r="29" spans="2:18" s="92" customFormat="1" ht="20.25" customHeight="1">
      <c r="B29" s="793" t="s">
        <v>487</v>
      </c>
      <c r="C29" s="794" t="s">
        <v>473</v>
      </c>
      <c r="D29" s="795">
        <f t="shared" si="7"/>
        <v>1933530.5869999998</v>
      </c>
      <c r="E29" s="790">
        <v>1687940.3859999999</v>
      </c>
      <c r="F29" s="790">
        <v>245590.201</v>
      </c>
      <c r="G29" s="795">
        <f t="shared" si="8"/>
        <v>5762.2870000000003</v>
      </c>
      <c r="H29" s="790">
        <v>0</v>
      </c>
      <c r="I29" s="790">
        <v>5762.2870000000003</v>
      </c>
      <c r="J29" s="795">
        <f t="shared" si="9"/>
        <v>10138.661</v>
      </c>
      <c r="K29" s="790">
        <v>4922.2749999999996</v>
      </c>
      <c r="L29" s="790">
        <v>5216.3860000000004</v>
      </c>
      <c r="M29" s="795">
        <f t="shared" si="10"/>
        <v>604.38499999999999</v>
      </c>
      <c r="N29" s="790">
        <v>0</v>
      </c>
      <c r="O29" s="790">
        <v>604.38499999999999</v>
      </c>
      <c r="P29" s="791">
        <v>0</v>
      </c>
      <c r="Q29" s="796">
        <v>10285.184999999999</v>
      </c>
      <c r="R29" s="796">
        <v>837.21600000000001</v>
      </c>
    </row>
    <row r="30" spans="2:18" s="92" customFormat="1" ht="20.25" customHeight="1" thickBot="1">
      <c r="B30" s="797" t="s">
        <v>488</v>
      </c>
      <c r="C30" s="226" t="s">
        <v>40</v>
      </c>
      <c r="D30" s="798">
        <f t="shared" ref="D30:R30" si="11">+D8+D9+D17+D23</f>
        <v>57479865.136000007</v>
      </c>
      <c r="E30" s="799">
        <f t="shared" si="11"/>
        <v>53541428.252999999</v>
      </c>
      <c r="F30" s="799">
        <f t="shared" si="11"/>
        <v>3938436.8830000004</v>
      </c>
      <c r="G30" s="798">
        <f t="shared" si="11"/>
        <v>983252.87699999998</v>
      </c>
      <c r="H30" s="799">
        <f t="shared" si="11"/>
        <v>0</v>
      </c>
      <c r="I30" s="799">
        <f t="shared" si="11"/>
        <v>983252.87699999998</v>
      </c>
      <c r="J30" s="798">
        <f t="shared" si="11"/>
        <v>-241810.23400000003</v>
      </c>
      <c r="K30" s="799">
        <f t="shared" si="11"/>
        <v>-39290.212</v>
      </c>
      <c r="L30" s="799">
        <f t="shared" si="11"/>
        <v>-202520.022</v>
      </c>
      <c r="M30" s="798">
        <f t="shared" si="11"/>
        <v>-446031.64399999997</v>
      </c>
      <c r="N30" s="799">
        <f t="shared" si="11"/>
        <v>0</v>
      </c>
      <c r="O30" s="799">
        <f t="shared" si="11"/>
        <v>-446031.64399999997</v>
      </c>
      <c r="P30" s="800">
        <f t="shared" si="11"/>
        <v>-46146.284</v>
      </c>
      <c r="Q30" s="799">
        <f t="shared" si="11"/>
        <v>5422561.6009999998</v>
      </c>
      <c r="R30" s="799">
        <f t="shared" si="11"/>
        <v>81155.615999999995</v>
      </c>
    </row>
    <row r="32" spans="2:18">
      <c r="D32" s="60"/>
      <c r="E32" s="60"/>
      <c r="F32" s="60"/>
      <c r="G32" s="60"/>
      <c r="H32" s="60"/>
      <c r="I32" s="60"/>
      <c r="J32" s="60"/>
      <c r="K32" s="60"/>
      <c r="L32" s="60"/>
      <c r="M32" s="60"/>
      <c r="N32" s="60"/>
      <c r="O32" s="60"/>
      <c r="P32" s="60"/>
      <c r="Q32" s="60"/>
      <c r="R32" s="60"/>
    </row>
  </sheetData>
  <mergeCells count="10">
    <mergeCell ref="D5:I5"/>
    <mergeCell ref="J5:O5"/>
    <mergeCell ref="P5:P6"/>
    <mergeCell ref="Q5:R5"/>
    <mergeCell ref="D6:F6"/>
    <mergeCell ref="G6:I6"/>
    <mergeCell ref="J6:L6"/>
    <mergeCell ref="M6:O6"/>
    <mergeCell ref="Q6:Q7"/>
    <mergeCell ref="R6:R7"/>
  </mergeCells>
  <hyperlinks>
    <hyperlink ref="T1" location="Índice!A1" display="Voltar ao Índice" xr:uid="{00000000-0004-0000-1000-000000000000}"/>
  </hyperlinks>
  <pageMargins left="0.70866141732283472" right="0.70866141732283472" top="0.74803149606299213" bottom="0.74803149606299213" header="0.31496062992125984" footer="0.31496062992125984"/>
  <pageSetup paperSize="9" scale="49" fitToHeight="0" orientation="landscape" r:id="rId1"/>
  <headerFoot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B1:K8"/>
  <sheetViews>
    <sheetView showGridLines="0" zoomScale="90" zoomScaleNormal="90" zoomScalePageLayoutView="70" workbookViewId="0"/>
  </sheetViews>
  <sheetFormatPr defaultColWidth="8.7109375" defaultRowHeight="14.25"/>
  <cols>
    <col min="1" max="1" width="4.7109375" style="8" customWidth="1"/>
    <col min="2" max="2" width="6.140625" style="8" customWidth="1"/>
    <col min="3" max="3" width="34.140625" style="8" customWidth="1"/>
    <col min="4" max="9" width="20.7109375" style="8" customWidth="1"/>
    <col min="10" max="10" width="8.7109375" style="8"/>
    <col min="11" max="11" width="13.140625" style="8" bestFit="1" customWidth="1"/>
    <col min="12" max="16384" width="8.7109375" style="8"/>
  </cols>
  <sheetData>
    <row r="1" spans="2:11" ht="18">
      <c r="B1" s="101" t="s">
        <v>437</v>
      </c>
      <c r="K1" s="679" t="s">
        <v>1038</v>
      </c>
    </row>
    <row r="2" spans="2:11" s="48" customFormat="1">
      <c r="B2" s="437" t="s">
        <v>830</v>
      </c>
    </row>
    <row r="3" spans="2:11" s="67" customFormat="1" ht="12.75">
      <c r="B3" s="216"/>
      <c r="D3" s="57" t="s">
        <v>4</v>
      </c>
      <c r="E3" s="57" t="s">
        <v>5</v>
      </c>
      <c r="F3" s="57" t="s">
        <v>6</v>
      </c>
      <c r="G3" s="57" t="s">
        <v>41</v>
      </c>
      <c r="H3" s="57" t="s">
        <v>42</v>
      </c>
      <c r="I3" s="57" t="s">
        <v>94</v>
      </c>
    </row>
    <row r="4" spans="2:11" s="67" customFormat="1" ht="20.100000000000001" customHeight="1">
      <c r="D4" s="1059" t="s">
        <v>489</v>
      </c>
      <c r="E4" s="1059"/>
      <c r="F4" s="1059"/>
      <c r="G4" s="1059"/>
      <c r="H4" s="1059"/>
      <c r="I4" s="1059"/>
    </row>
    <row r="5" spans="2:11" s="67" customFormat="1" ht="27.95" customHeight="1" thickBot="1">
      <c r="D5" s="144" t="s">
        <v>490</v>
      </c>
      <c r="E5" s="144" t="s">
        <v>491</v>
      </c>
      <c r="F5" s="144" t="s">
        <v>492</v>
      </c>
      <c r="G5" s="144" t="s">
        <v>493</v>
      </c>
      <c r="H5" s="144" t="s">
        <v>494</v>
      </c>
      <c r="I5" s="144" t="s">
        <v>40</v>
      </c>
    </row>
    <row r="6" spans="2:11" s="67" customFormat="1" ht="20.100000000000001" customHeight="1">
      <c r="B6" s="228">
        <v>1</v>
      </c>
      <c r="C6" s="180" t="s">
        <v>460</v>
      </c>
      <c r="D6" s="229"/>
      <c r="E6" s="229"/>
      <c r="F6" s="229"/>
      <c r="G6" s="229"/>
      <c r="H6" s="229"/>
      <c r="I6" s="229">
        <f>+SUM(D6:H6)</f>
        <v>0</v>
      </c>
    </row>
    <row r="7" spans="2:11" s="67" customFormat="1" ht="20.100000000000001" customHeight="1">
      <c r="B7" s="230">
        <v>2</v>
      </c>
      <c r="C7" s="207" t="s">
        <v>475</v>
      </c>
      <c r="D7" s="231"/>
      <c r="E7" s="231"/>
      <c r="F7" s="231"/>
      <c r="G7" s="231"/>
      <c r="H7" s="231"/>
      <c r="I7" s="231">
        <f>+SUM(D7:H7)</f>
        <v>0</v>
      </c>
    </row>
    <row r="8" spans="2:11" s="67" customFormat="1" ht="20.100000000000001" customHeight="1" thickBot="1">
      <c r="B8" s="232">
        <v>3</v>
      </c>
      <c r="C8" s="188" t="s">
        <v>40</v>
      </c>
      <c r="D8" s="233">
        <f t="shared" ref="D8:I8" si="0">+SUM(D6:D7)</f>
        <v>0</v>
      </c>
      <c r="E8" s="233">
        <f t="shared" si="0"/>
        <v>0</v>
      </c>
      <c r="F8" s="233">
        <f t="shared" si="0"/>
        <v>0</v>
      </c>
      <c r="G8" s="233">
        <f t="shared" si="0"/>
        <v>0</v>
      </c>
      <c r="H8" s="233">
        <f t="shared" si="0"/>
        <v>0</v>
      </c>
      <c r="I8" s="233">
        <f t="shared" si="0"/>
        <v>0</v>
      </c>
    </row>
  </sheetData>
  <mergeCells count="1">
    <mergeCell ref="D4:I4"/>
  </mergeCells>
  <hyperlinks>
    <hyperlink ref="K1" location="Índice!A1" display="Voltar ao Índice" xr:uid="{00000000-0004-0000-11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B1:H10"/>
  <sheetViews>
    <sheetView showGridLines="0" zoomScale="90" zoomScaleNormal="90" zoomScalePageLayoutView="80" workbookViewId="0"/>
  </sheetViews>
  <sheetFormatPr defaultColWidth="8.7109375" defaultRowHeight="14.25"/>
  <cols>
    <col min="1" max="2" width="4.7109375" style="8" customWidth="1"/>
    <col min="3" max="3" width="67.140625" style="8" customWidth="1"/>
    <col min="4" max="4" width="29.85546875" style="8" customWidth="1"/>
    <col min="5" max="6" width="8.7109375" style="8"/>
    <col min="7" max="7" width="10.85546875" style="8" bestFit="1" customWidth="1"/>
    <col min="8" max="8" width="12.42578125" style="8" bestFit="1" customWidth="1"/>
    <col min="9" max="16384" width="8.7109375" style="8"/>
  </cols>
  <sheetData>
    <row r="1" spans="2:8" ht="18">
      <c r="B1" s="101" t="s">
        <v>438</v>
      </c>
      <c r="C1" s="48"/>
      <c r="D1" s="48"/>
      <c r="E1" s="48"/>
      <c r="H1" s="679" t="s">
        <v>1038</v>
      </c>
    </row>
    <row r="2" spans="2:8" ht="15">
      <c r="B2" s="437" t="s">
        <v>830</v>
      </c>
      <c r="C2" s="65"/>
      <c r="D2" s="65"/>
      <c r="E2" s="48"/>
    </row>
    <row r="3" spans="2:8" s="2" customFormat="1" ht="12.75">
      <c r="B3" s="56"/>
      <c r="C3" s="168"/>
      <c r="D3" s="144" t="s">
        <v>4</v>
      </c>
      <c r="E3" s="67"/>
    </row>
    <row r="4" spans="2:8" s="2" customFormat="1" ht="20.100000000000001" customHeight="1" thickBot="1">
      <c r="B4" s="56"/>
      <c r="C4" s="168"/>
      <c r="D4" s="200" t="s">
        <v>495</v>
      </c>
      <c r="E4" s="67"/>
    </row>
    <row r="5" spans="2:8" s="2" customFormat="1" ht="20.100000000000001" customHeight="1">
      <c r="B5" s="234" t="s">
        <v>238</v>
      </c>
      <c r="C5" s="235" t="s">
        <v>496</v>
      </c>
      <c r="D5" s="236">
        <v>893572.35</v>
      </c>
      <c r="E5" s="67"/>
    </row>
    <row r="6" spans="2:8" s="2" customFormat="1" ht="20.100000000000001" customHeight="1">
      <c r="B6" s="237" t="s">
        <v>240</v>
      </c>
      <c r="C6" s="238" t="s">
        <v>497</v>
      </c>
      <c r="D6" s="239">
        <v>156905.88699999999</v>
      </c>
      <c r="E6" s="67"/>
    </row>
    <row r="7" spans="2:8" s="2" customFormat="1" ht="20.100000000000001" customHeight="1">
      <c r="B7" s="237" t="s">
        <v>462</v>
      </c>
      <c r="C7" s="238" t="s">
        <v>498</v>
      </c>
      <c r="D7" s="239">
        <v>191111.49299999999</v>
      </c>
      <c r="E7" s="67"/>
    </row>
    <row r="8" spans="2:8" s="2" customFormat="1" ht="20.100000000000001" customHeight="1">
      <c r="B8" s="237" t="s">
        <v>464</v>
      </c>
      <c r="C8" s="240" t="s">
        <v>499</v>
      </c>
      <c r="D8" s="239">
        <v>67412.384999999995</v>
      </c>
      <c r="E8" s="67"/>
    </row>
    <row r="9" spans="2:8" s="2" customFormat="1" ht="20.100000000000001" customHeight="1">
      <c r="B9" s="237" t="s">
        <v>466</v>
      </c>
      <c r="C9" s="240" t="s">
        <v>500</v>
      </c>
      <c r="D9" s="239">
        <v>123699.10799999999</v>
      </c>
      <c r="E9" s="67"/>
    </row>
    <row r="10" spans="2:8" s="2" customFormat="1" ht="20.100000000000001" customHeight="1" thickBot="1">
      <c r="B10" s="241" t="s">
        <v>468</v>
      </c>
      <c r="C10" s="242" t="s">
        <v>501</v>
      </c>
      <c r="D10" s="243">
        <f>+D5+D6-D7</f>
        <v>859366.74399999995</v>
      </c>
      <c r="E10" s="67"/>
      <c r="H10" s="568"/>
    </row>
  </sheetData>
  <hyperlinks>
    <hyperlink ref="H1" location="Índice!A1" display="Voltar ao Índice" xr:uid="{00000000-0004-0000-12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B1:L17"/>
  <sheetViews>
    <sheetView showGridLines="0" zoomScale="90" zoomScaleNormal="90" zoomScalePageLayoutView="80" workbookViewId="0"/>
  </sheetViews>
  <sheetFormatPr defaultColWidth="8.7109375" defaultRowHeight="14.25"/>
  <cols>
    <col min="1" max="2" width="4.7109375" style="8" customWidth="1"/>
    <col min="3" max="3" width="65.140625" style="8" customWidth="1"/>
    <col min="4" max="4" width="31.28515625" style="8" customWidth="1"/>
    <col min="5" max="5" width="33" style="8" customWidth="1"/>
    <col min="6" max="11" width="8.7109375" style="8"/>
    <col min="12" max="12" width="13.140625" style="8" bestFit="1" customWidth="1"/>
    <col min="13" max="16384" width="8.7109375" style="8"/>
  </cols>
  <sheetData>
    <row r="1" spans="2:12" ht="18">
      <c r="B1" s="101" t="s">
        <v>502</v>
      </c>
      <c r="L1" s="679" t="s">
        <v>1038</v>
      </c>
    </row>
    <row r="2" spans="2:12" ht="15">
      <c r="B2" s="437" t="s">
        <v>830</v>
      </c>
      <c r="C2" s="223"/>
      <c r="D2" s="65"/>
      <c r="E2" s="66"/>
    </row>
    <row r="3" spans="2:12" s="2" customFormat="1" ht="12.75">
      <c r="B3" s="30"/>
      <c r="C3" s="12"/>
      <c r="D3" s="143" t="s">
        <v>4</v>
      </c>
      <c r="E3" s="143" t="s">
        <v>5</v>
      </c>
    </row>
    <row r="4" spans="2:12" s="2" customFormat="1" ht="27.95" customHeight="1" thickBot="1">
      <c r="B4" s="216"/>
      <c r="C4" s="168"/>
      <c r="D4" s="200" t="s">
        <v>495</v>
      </c>
      <c r="E4" s="200" t="s">
        <v>503</v>
      </c>
    </row>
    <row r="5" spans="2:12" s="18" customFormat="1" ht="20.100000000000001" customHeight="1">
      <c r="B5" s="244" t="s">
        <v>238</v>
      </c>
      <c r="C5" s="245" t="s">
        <v>496</v>
      </c>
      <c r="D5" s="246"/>
      <c r="E5" s="247"/>
    </row>
    <row r="6" spans="2:12" s="18" customFormat="1" ht="20.100000000000001" customHeight="1">
      <c r="B6" s="248" t="s">
        <v>240</v>
      </c>
      <c r="C6" s="149" t="s">
        <v>497</v>
      </c>
      <c r="D6" s="249"/>
      <c r="E6" s="250"/>
    </row>
    <row r="7" spans="2:12" s="18" customFormat="1" ht="20.100000000000001" customHeight="1">
      <c r="B7" s="248" t="s">
        <v>462</v>
      </c>
      <c r="C7" s="149" t="s">
        <v>498</v>
      </c>
      <c r="D7" s="249">
        <f>+SUM(D8:D16)</f>
        <v>0</v>
      </c>
      <c r="E7" s="250"/>
    </row>
    <row r="8" spans="2:12" s="18" customFormat="1" ht="20.100000000000001" customHeight="1">
      <c r="B8" s="248" t="s">
        <v>464</v>
      </c>
      <c r="C8" s="251" t="s">
        <v>504</v>
      </c>
      <c r="D8" s="249"/>
      <c r="E8" s="250"/>
    </row>
    <row r="9" spans="2:12" s="18" customFormat="1" ht="20.100000000000001" customHeight="1">
      <c r="B9" s="248" t="s">
        <v>466</v>
      </c>
      <c r="C9" s="251" t="s">
        <v>505</v>
      </c>
      <c r="D9" s="249"/>
      <c r="E9" s="252"/>
    </row>
    <row r="10" spans="2:12" s="18" customFormat="1" ht="20.100000000000001" customHeight="1">
      <c r="B10" s="248" t="s">
        <v>468</v>
      </c>
      <c r="C10" s="251" t="s">
        <v>506</v>
      </c>
      <c r="D10" s="249"/>
      <c r="E10" s="249"/>
    </row>
    <row r="11" spans="2:12" s="18" customFormat="1" ht="20.100000000000001" customHeight="1">
      <c r="B11" s="248" t="s">
        <v>470</v>
      </c>
      <c r="C11" s="251" t="s">
        <v>507</v>
      </c>
      <c r="D11" s="249"/>
      <c r="E11" s="249"/>
    </row>
    <row r="12" spans="2:12" s="18" customFormat="1" ht="20.100000000000001" customHeight="1">
      <c r="B12" s="248" t="s">
        <v>472</v>
      </c>
      <c r="C12" s="251" t="s">
        <v>508</v>
      </c>
      <c r="D12" s="249"/>
      <c r="E12" s="249"/>
    </row>
    <row r="13" spans="2:12" s="18" customFormat="1" ht="20.100000000000001" customHeight="1">
      <c r="B13" s="248" t="s">
        <v>474</v>
      </c>
      <c r="C13" s="251" t="s">
        <v>509</v>
      </c>
      <c r="D13" s="249"/>
      <c r="E13" s="249"/>
    </row>
    <row r="14" spans="2:12" s="18" customFormat="1" ht="20.100000000000001" customHeight="1">
      <c r="B14" s="248" t="s">
        <v>476</v>
      </c>
      <c r="C14" s="251" t="s">
        <v>510</v>
      </c>
      <c r="D14" s="249"/>
      <c r="E14" s="253"/>
    </row>
    <row r="15" spans="2:12" s="18" customFormat="1" ht="20.100000000000001" customHeight="1">
      <c r="B15" s="248" t="s">
        <v>477</v>
      </c>
      <c r="C15" s="251" t="s">
        <v>500</v>
      </c>
      <c r="D15" s="249"/>
      <c r="E15" s="250"/>
    </row>
    <row r="16" spans="2:12" s="18" customFormat="1" ht="20.100000000000001" customHeight="1">
      <c r="B16" s="248" t="s">
        <v>478</v>
      </c>
      <c r="C16" s="251" t="s">
        <v>511</v>
      </c>
      <c r="D16" s="191"/>
      <c r="E16" s="250"/>
    </row>
    <row r="17" spans="2:5" s="18" customFormat="1" ht="20.100000000000001" customHeight="1" thickBot="1">
      <c r="B17" s="254" t="s">
        <v>479</v>
      </c>
      <c r="C17" s="255" t="s">
        <v>501</v>
      </c>
      <c r="D17" s="256">
        <f>+D5+D6-D7</f>
        <v>0</v>
      </c>
      <c r="E17" s="257"/>
    </row>
  </sheetData>
  <hyperlinks>
    <hyperlink ref="L1" location="Índice!A1" display="Voltar ao Índice" xr:uid="{00000000-0004-0000-13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ignoredErrors>
    <ignoredError sqref="B5:C17"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pageSetUpPr autoPageBreaks="0"/>
  </sheetPr>
  <dimension ref="B1:K12"/>
  <sheetViews>
    <sheetView showGridLines="0" zoomScale="90" zoomScaleNormal="90" zoomScaleSheetLayoutView="100" zoomScalePageLayoutView="60" workbookViewId="0"/>
  </sheetViews>
  <sheetFormatPr defaultColWidth="9.140625" defaultRowHeight="14.25"/>
  <cols>
    <col min="1" max="1" width="4.7109375" style="8" customWidth="1"/>
    <col min="2" max="2" width="6.28515625" style="8" customWidth="1"/>
    <col min="3" max="3" width="43.85546875" style="8" customWidth="1"/>
    <col min="4" max="4" width="40.5703125" style="8" customWidth="1"/>
    <col min="5" max="8" width="18.42578125" style="8" customWidth="1"/>
    <col min="9" max="9" width="7.42578125" style="64" customWidth="1"/>
    <col min="10" max="10" width="9.140625" style="8"/>
    <col min="11" max="11" width="13.140625" style="8" bestFit="1" customWidth="1"/>
    <col min="12" max="12" width="9.140625" style="8"/>
    <col min="13" max="14" width="11" style="8" bestFit="1" customWidth="1"/>
    <col min="15" max="16384" width="9.140625" style="8"/>
  </cols>
  <sheetData>
    <row r="1" spans="2:11" ht="21" customHeight="1">
      <c r="B1" s="101" t="s">
        <v>566</v>
      </c>
      <c r="D1" s="62"/>
      <c r="E1" s="62"/>
      <c r="F1" s="62"/>
      <c r="G1" s="62"/>
      <c r="H1" s="62"/>
      <c r="I1" s="63"/>
      <c r="K1" s="679" t="s">
        <v>1038</v>
      </c>
    </row>
    <row r="2" spans="2:11">
      <c r="B2" s="437" t="s">
        <v>830</v>
      </c>
    </row>
    <row r="4" spans="2:11" s="12" customFormat="1" ht="24.95" customHeight="1">
      <c r="B4" s="67"/>
      <c r="C4" s="203"/>
      <c r="D4" s="270" t="s">
        <v>567</v>
      </c>
      <c r="E4" s="270" t="s">
        <v>568</v>
      </c>
      <c r="F4" s="271"/>
      <c r="G4" s="271"/>
      <c r="H4" s="271"/>
      <c r="I4" s="258"/>
    </row>
    <row r="5" spans="2:11" s="12" customFormat="1" ht="24.95" customHeight="1">
      <c r="B5" s="67"/>
      <c r="C5" s="203"/>
      <c r="D5" s="227"/>
      <c r="E5" s="227"/>
      <c r="F5" s="270" t="s">
        <v>882</v>
      </c>
      <c r="G5" s="270" t="s">
        <v>883</v>
      </c>
      <c r="H5" s="272"/>
      <c r="I5" s="227"/>
    </row>
    <row r="6" spans="2:11" s="12" customFormat="1" ht="24.95" customHeight="1">
      <c r="B6" s="67"/>
      <c r="C6" s="203"/>
      <c r="D6" s="227"/>
      <c r="E6" s="227"/>
      <c r="F6" s="227"/>
      <c r="G6" s="227"/>
      <c r="H6" s="227" t="s">
        <v>884</v>
      </c>
      <c r="I6" s="227"/>
    </row>
    <row r="7" spans="2:11" s="12" customFormat="1" ht="20.100000000000001" customHeight="1" thickBot="1">
      <c r="B7" s="67"/>
      <c r="C7" s="203"/>
      <c r="D7" s="144" t="s">
        <v>4</v>
      </c>
      <c r="E7" s="144" t="s">
        <v>5</v>
      </c>
      <c r="F7" s="144" t="s">
        <v>6</v>
      </c>
      <c r="G7" s="144" t="s">
        <v>41</v>
      </c>
      <c r="H7" s="144" t="s">
        <v>42</v>
      </c>
      <c r="I7" s="259"/>
    </row>
    <row r="8" spans="2:11" s="32" customFormat="1" ht="20.100000000000001" customHeight="1">
      <c r="B8" s="261">
        <v>1</v>
      </c>
      <c r="C8" s="224" t="s">
        <v>460</v>
      </c>
      <c r="D8" s="262">
        <v>12845.647999999999</v>
      </c>
      <c r="E8" s="262">
        <f>+F8+G8</f>
        <v>29460.345999999998</v>
      </c>
      <c r="F8" s="262">
        <v>26565.937999999998</v>
      </c>
      <c r="G8" s="262">
        <v>2894.4079999999999</v>
      </c>
      <c r="H8" s="262">
        <v>0</v>
      </c>
      <c r="I8" s="260"/>
    </row>
    <row r="9" spans="2:11" s="32" customFormat="1" ht="20.100000000000001" customHeight="1">
      <c r="B9" s="263">
        <v>2</v>
      </c>
      <c r="C9" s="225" t="s">
        <v>569</v>
      </c>
      <c r="D9" s="264">
        <v>8900.9590000000007</v>
      </c>
      <c r="E9" s="264">
        <f>+F9+G9</f>
        <v>1344.885</v>
      </c>
      <c r="F9" s="264">
        <v>0</v>
      </c>
      <c r="G9" s="264">
        <v>1344.885</v>
      </c>
      <c r="H9" s="265"/>
      <c r="I9" s="260"/>
    </row>
    <row r="10" spans="2:11" s="32" customFormat="1" ht="20.100000000000001" customHeight="1">
      <c r="B10" s="263">
        <v>3</v>
      </c>
      <c r="C10" s="225" t="s">
        <v>40</v>
      </c>
      <c r="D10" s="264">
        <f>+D8+D9</f>
        <v>21746.607</v>
      </c>
      <c r="E10" s="264">
        <f>+E8+E9</f>
        <v>30805.230999999996</v>
      </c>
      <c r="F10" s="264">
        <f>+F8+F9</f>
        <v>26565.937999999998</v>
      </c>
      <c r="G10" s="264">
        <f>+G8+G9</f>
        <v>4239.2929999999997</v>
      </c>
      <c r="H10" s="264">
        <v>0</v>
      </c>
      <c r="I10" s="260"/>
    </row>
    <row r="11" spans="2:11" s="32" customFormat="1" ht="20.100000000000001" customHeight="1">
      <c r="B11" s="263">
        <v>4</v>
      </c>
      <c r="C11" s="225" t="s">
        <v>570</v>
      </c>
      <c r="D11" s="264">
        <v>29.954000000000001</v>
      </c>
      <c r="E11" s="264">
        <f>+F11+G11</f>
        <v>352.13000000000005</v>
      </c>
      <c r="F11" s="264">
        <v>304.11900000000003</v>
      </c>
      <c r="G11" s="264">
        <v>48.011000000000003</v>
      </c>
      <c r="H11" s="264">
        <v>0</v>
      </c>
      <c r="I11" s="260"/>
    </row>
    <row r="12" spans="2:11" s="32" customFormat="1" ht="20.100000000000001" customHeight="1" thickBot="1">
      <c r="B12" s="266" t="s">
        <v>341</v>
      </c>
      <c r="C12" s="267" t="s">
        <v>571</v>
      </c>
      <c r="D12" s="268">
        <f>+D11</f>
        <v>29.954000000000001</v>
      </c>
      <c r="E12" s="268">
        <f>+E11</f>
        <v>352.13000000000005</v>
      </c>
      <c r="F12" s="269"/>
      <c r="G12" s="269"/>
      <c r="H12" s="269"/>
      <c r="I12" s="260"/>
    </row>
  </sheetData>
  <hyperlinks>
    <hyperlink ref="K1" location="Índice!A1" display="Voltar ao Índice" xr:uid="{00000000-0004-0000-14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7"/>
  <sheetViews>
    <sheetView showGridLines="0" zoomScaleNormal="100" workbookViewId="0"/>
  </sheetViews>
  <sheetFormatPr defaultColWidth="0" defaultRowHeight="18.75" zeroHeight="1"/>
  <cols>
    <col min="1" max="17" width="9.140625" style="634" customWidth="1"/>
    <col min="18" max="19" width="13.42578125" style="634" customWidth="1"/>
    <col min="20" max="16384" width="13.42578125" style="634" hidden="1"/>
  </cols>
  <sheetData>
    <row r="1" spans="1:1"/>
    <row r="2" spans="1:1"/>
    <row r="3" spans="1:1"/>
    <row r="4" spans="1:1"/>
    <row r="5" spans="1:1"/>
    <row r="6" spans="1:1"/>
    <row r="7" spans="1:1"/>
    <row r="8" spans="1:1"/>
    <row r="9" spans="1:1"/>
    <row r="10" spans="1:1"/>
    <row r="11" spans="1:1"/>
    <row r="12" spans="1:1" ht="24">
      <c r="A12" s="633" t="s">
        <v>1119</v>
      </c>
    </row>
    <row r="13" spans="1:1"/>
    <row r="14" spans="1:1">
      <c r="A14" s="808" t="s">
        <v>1118</v>
      </c>
    </row>
    <row r="15" spans="1:1" ht="8.25" customHeight="1"/>
    <row r="16" spans="1:1">
      <c r="A16" s="634" t="s">
        <v>1277</v>
      </c>
    </row>
    <row r="17"/>
    <row r="18"/>
    <row r="19"/>
    <row r="20"/>
    <row r="21"/>
    <row r="22"/>
    <row r="23"/>
    <row r="24"/>
    <row r="25"/>
    <row r="26"/>
    <row r="27"/>
  </sheetData>
  <pageMargins left="0.70866141732283472" right="0.70866141732283472" top="0.74803149606299213" bottom="0.74803149606299213" header="0.31496062992125984" footer="0.31496062992125984"/>
  <pageSetup paperSize="9" scale="55" orientation="landscape" r:id="rId1"/>
  <headerFooter>
    <oddFooter>&amp;C1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M39"/>
  <sheetViews>
    <sheetView showGridLines="0" zoomScale="85" zoomScaleNormal="85" workbookViewId="0"/>
  </sheetViews>
  <sheetFormatPr defaultColWidth="9.140625" defaultRowHeight="16.5"/>
  <cols>
    <col min="1" max="1" width="9.140625" style="743"/>
    <col min="2" max="2" width="13" style="743" customWidth="1"/>
    <col min="3" max="3" width="78.28515625" style="743" customWidth="1"/>
    <col min="4" max="4" width="18.28515625" style="743" bestFit="1" customWidth="1"/>
    <col min="5" max="5" width="20.7109375" style="743" customWidth="1"/>
    <col min="6" max="6" width="1.5703125" style="743" customWidth="1"/>
    <col min="7" max="7" width="9.140625" style="743"/>
    <col min="8" max="8" width="13.28515625" style="743" bestFit="1" customWidth="1"/>
    <col min="9" max="16384" width="9.140625" style="743"/>
  </cols>
  <sheetData>
    <row r="1" spans="2:13" ht="24">
      <c r="B1" s="1061" t="s">
        <v>1224</v>
      </c>
      <c r="C1" s="1061"/>
      <c r="D1" s="1061"/>
      <c r="E1" s="1061"/>
      <c r="F1" s="1061"/>
      <c r="G1" s="1061"/>
      <c r="H1" s="1061"/>
      <c r="I1" s="1061"/>
      <c r="J1" s="1061"/>
      <c r="K1" s="1061"/>
      <c r="L1" s="1061"/>
      <c r="M1" s="1061"/>
    </row>
    <row r="2" spans="2:13" ht="24">
      <c r="B2" s="633" t="s">
        <v>1268</v>
      </c>
      <c r="C2" s="633"/>
      <c r="D2" s="633"/>
      <c r="E2" s="633"/>
      <c r="F2" s="633"/>
      <c r="G2" s="633"/>
      <c r="H2" s="633"/>
      <c r="I2" s="633"/>
      <c r="J2" s="633"/>
      <c r="K2" s="633"/>
      <c r="L2" s="633"/>
    </row>
    <row r="3" spans="2:13">
      <c r="B3" s="438" t="s">
        <v>830</v>
      </c>
      <c r="H3" s="679" t="s">
        <v>1038</v>
      </c>
    </row>
    <row r="7" spans="2:13" s="972" customFormat="1" ht="17.25" thickBot="1">
      <c r="B7" s="974"/>
      <c r="D7" s="976" t="s">
        <v>4</v>
      </c>
      <c r="E7" s="976" t="s">
        <v>6</v>
      </c>
    </row>
    <row r="8" spans="2:13" s="972" customFormat="1" ht="67.5" customHeight="1" thickBot="1">
      <c r="B8" s="973"/>
      <c r="C8" s="975"/>
      <c r="D8" s="977" t="s">
        <v>1267</v>
      </c>
      <c r="E8" s="977" t="s">
        <v>1266</v>
      </c>
    </row>
    <row r="9" spans="2:13" s="972" customFormat="1" ht="35.1" customHeight="1" thickBot="1">
      <c r="B9" s="1060" t="s">
        <v>1265</v>
      </c>
      <c r="C9" s="1060"/>
      <c r="D9" s="1060"/>
      <c r="E9" s="1060"/>
    </row>
    <row r="10" spans="2:13" s="972" customFormat="1" ht="30" customHeight="1">
      <c r="B10" s="980" t="s">
        <v>333</v>
      </c>
      <c r="C10" s="981" t="s">
        <v>1264</v>
      </c>
      <c r="D10" s="1001"/>
      <c r="E10" s="982" t="s">
        <v>1263</v>
      </c>
    </row>
    <row r="11" spans="2:13" s="972" customFormat="1" ht="30" customHeight="1">
      <c r="B11" s="983" t="s">
        <v>335</v>
      </c>
      <c r="C11" s="984" t="s">
        <v>1262</v>
      </c>
      <c r="D11" s="1002"/>
      <c r="E11" s="985" t="s">
        <v>888</v>
      </c>
    </row>
    <row r="12" spans="2:13" s="972" customFormat="1" ht="30" customHeight="1">
      <c r="B12" s="983" t="s">
        <v>1261</v>
      </c>
      <c r="C12" s="984" t="s">
        <v>1260</v>
      </c>
      <c r="D12" s="1002"/>
      <c r="E12" s="985" t="s">
        <v>1218</v>
      </c>
    </row>
    <row r="13" spans="2:13" s="972" customFormat="1" ht="30" customHeight="1" thickBot="1">
      <c r="B13" s="986" t="s">
        <v>1259</v>
      </c>
      <c r="C13" s="987" t="s">
        <v>1258</v>
      </c>
      <c r="D13" s="1003"/>
      <c r="E13" s="988" t="s">
        <v>1257</v>
      </c>
    </row>
    <row r="14" spans="2:13" s="972" customFormat="1" ht="35.1" customHeight="1" thickBot="1">
      <c r="B14" s="1060" t="s">
        <v>1095</v>
      </c>
      <c r="C14" s="1060"/>
      <c r="D14" s="1060"/>
      <c r="E14" s="1060"/>
    </row>
    <row r="15" spans="2:13" s="972" customFormat="1" ht="30" customHeight="1">
      <c r="B15" s="980" t="s">
        <v>337</v>
      </c>
      <c r="C15" s="981" t="s">
        <v>1256</v>
      </c>
      <c r="D15" s="989">
        <v>3031674.8102399996</v>
      </c>
      <c r="E15" s="1004"/>
    </row>
    <row r="16" spans="2:13" s="972" customFormat="1" ht="30" customHeight="1">
      <c r="B16" s="983" t="s">
        <v>339</v>
      </c>
      <c r="C16" s="984" t="s">
        <v>1255</v>
      </c>
      <c r="D16" s="990">
        <v>700000</v>
      </c>
      <c r="E16" s="1005"/>
    </row>
    <row r="17" spans="1:5" s="972" customFormat="1" ht="30" customHeight="1">
      <c r="B17" s="983" t="s">
        <v>341</v>
      </c>
      <c r="C17" s="984" t="s">
        <v>1254</v>
      </c>
      <c r="D17" s="990">
        <v>268221.59323</v>
      </c>
      <c r="E17" s="1006"/>
    </row>
    <row r="18" spans="1:5" s="972" customFormat="1" ht="30" customHeight="1">
      <c r="B18" s="983" t="s">
        <v>343</v>
      </c>
      <c r="C18" s="984" t="s">
        <v>1253</v>
      </c>
      <c r="D18" s="990">
        <v>3999896.4034699998</v>
      </c>
      <c r="E18" s="1007"/>
    </row>
    <row r="19" spans="1:5" s="972" customFormat="1" ht="30" customHeight="1">
      <c r="B19" s="983" t="s">
        <v>345</v>
      </c>
      <c r="C19" s="984" t="s">
        <v>1252</v>
      </c>
      <c r="D19" s="990">
        <v>1106112.64625436</v>
      </c>
      <c r="E19" s="1008"/>
    </row>
    <row r="20" spans="1:5" s="972" customFormat="1" ht="30" customHeight="1">
      <c r="B20" s="983" t="s">
        <v>347</v>
      </c>
      <c r="C20" s="991" t="s">
        <v>1239</v>
      </c>
      <c r="D20" s="990">
        <v>0</v>
      </c>
      <c r="E20" s="1009"/>
    </row>
    <row r="21" spans="1:5" s="972" customFormat="1" ht="30" customHeight="1">
      <c r="B21" s="983" t="s">
        <v>214</v>
      </c>
      <c r="C21" s="984" t="s">
        <v>1251</v>
      </c>
      <c r="D21" s="990">
        <v>0</v>
      </c>
      <c r="E21" s="1010"/>
    </row>
    <row r="22" spans="1:5" s="972" customFormat="1" ht="30" customHeight="1" thickBot="1">
      <c r="B22" s="986" t="s">
        <v>215</v>
      </c>
      <c r="C22" s="987" t="s">
        <v>1250</v>
      </c>
      <c r="D22" s="992">
        <v>5106009.0497243609</v>
      </c>
      <c r="E22" s="1011"/>
    </row>
    <row r="23" spans="1:5" s="972" customFormat="1" ht="35.1" customHeight="1" thickBot="1">
      <c r="A23" s="972" t="s">
        <v>1249</v>
      </c>
      <c r="B23" s="1060" t="s">
        <v>1248</v>
      </c>
      <c r="C23" s="1060"/>
      <c r="D23" s="1060"/>
      <c r="E23" s="1060"/>
    </row>
    <row r="24" spans="1:5" s="972" customFormat="1" ht="30" customHeight="1">
      <c r="B24" s="980" t="s">
        <v>351</v>
      </c>
      <c r="C24" s="981" t="s">
        <v>1247</v>
      </c>
      <c r="D24" s="989">
        <v>15716108.0749771</v>
      </c>
      <c r="E24" s="1004"/>
    </row>
    <row r="25" spans="1:5" s="972" customFormat="1" ht="30" customHeight="1" thickBot="1">
      <c r="B25" s="986" t="s">
        <v>353</v>
      </c>
      <c r="C25" s="987" t="s">
        <v>1246</v>
      </c>
      <c r="D25" s="992">
        <v>57135536.946222804</v>
      </c>
      <c r="E25" s="1012"/>
    </row>
    <row r="26" spans="1:5" s="972" customFormat="1" ht="35.1" customHeight="1" thickBot="1">
      <c r="B26" s="1060" t="s">
        <v>1245</v>
      </c>
      <c r="C26" s="1060"/>
      <c r="D26" s="1060"/>
      <c r="E26" s="1060"/>
    </row>
    <row r="27" spans="1:5" s="972" customFormat="1" ht="30" customHeight="1">
      <c r="B27" s="980" t="s">
        <v>355</v>
      </c>
      <c r="C27" s="981" t="s">
        <v>1244</v>
      </c>
      <c r="D27" s="1024">
        <v>0.32489017162296402</v>
      </c>
      <c r="E27" s="1013"/>
    </row>
    <row r="28" spans="1:5" s="972" customFormat="1" ht="30" customHeight="1">
      <c r="B28" s="983" t="s">
        <v>1243</v>
      </c>
      <c r="C28" s="991" t="s">
        <v>1239</v>
      </c>
      <c r="D28" s="1025">
        <v>0</v>
      </c>
      <c r="E28" s="1006"/>
    </row>
    <row r="29" spans="1:5" s="972" customFormat="1" ht="30" customHeight="1">
      <c r="B29" s="983" t="s">
        <v>1242</v>
      </c>
      <c r="C29" s="984" t="s">
        <v>1241</v>
      </c>
      <c r="D29" s="1025">
        <v>8.9366606539993607E-2</v>
      </c>
      <c r="E29" s="1008"/>
    </row>
    <row r="30" spans="1:5" s="972" customFormat="1" ht="30" customHeight="1">
      <c r="B30" s="983" t="s">
        <v>1240</v>
      </c>
      <c r="C30" s="991" t="s">
        <v>1239</v>
      </c>
      <c r="D30" s="1025">
        <v>0</v>
      </c>
      <c r="E30" s="1008"/>
    </row>
    <row r="31" spans="1:5" s="972" customFormat="1" ht="30" customHeight="1">
      <c r="B31" s="983" t="s">
        <v>1238</v>
      </c>
      <c r="C31" s="984" t="s">
        <v>1237</v>
      </c>
      <c r="D31" s="1025">
        <v>0.11319017162296401</v>
      </c>
      <c r="E31" s="1008"/>
    </row>
    <row r="32" spans="1:5" s="972" customFormat="1" ht="30" customHeight="1" thickBot="1">
      <c r="B32" s="986" t="s">
        <v>1236</v>
      </c>
      <c r="C32" s="987" t="s">
        <v>1235</v>
      </c>
      <c r="D32" s="998"/>
      <c r="E32" s="1014"/>
    </row>
    <row r="33" spans="2:5" s="972" customFormat="1" ht="35.1" customHeight="1" thickBot="1">
      <c r="B33" s="1060" t="s">
        <v>1234</v>
      </c>
      <c r="C33" s="1060"/>
      <c r="D33" s="1060"/>
      <c r="E33" s="1060"/>
    </row>
    <row r="34" spans="2:5" s="972" customFormat="1" ht="30" customHeight="1">
      <c r="B34" s="980" t="s">
        <v>1233</v>
      </c>
      <c r="C34" s="981" t="s">
        <v>1232</v>
      </c>
      <c r="D34" s="1026">
        <v>0.24310000000000001</v>
      </c>
      <c r="E34" s="1015"/>
    </row>
    <row r="35" spans="2:5" s="972" customFormat="1" ht="30" customHeight="1">
      <c r="B35" s="983" t="s">
        <v>1231</v>
      </c>
      <c r="C35" s="991" t="s">
        <v>1228</v>
      </c>
      <c r="D35" s="1027">
        <v>0</v>
      </c>
      <c r="E35" s="1016"/>
    </row>
    <row r="36" spans="2:5" s="972" customFormat="1" ht="30" customHeight="1">
      <c r="B36" s="983" t="s">
        <v>1230</v>
      </c>
      <c r="C36" s="984" t="s">
        <v>1229</v>
      </c>
      <c r="D36" s="1027">
        <v>5.91E-2</v>
      </c>
      <c r="E36" s="1017"/>
    </row>
    <row r="37" spans="2:5" s="972" customFormat="1" ht="30" customHeight="1" thickBot="1">
      <c r="B37" s="986" t="s">
        <v>396</v>
      </c>
      <c r="C37" s="993" t="s">
        <v>1228</v>
      </c>
      <c r="D37" s="1028">
        <v>0</v>
      </c>
      <c r="E37" s="1018"/>
    </row>
    <row r="38" spans="2:5" s="972" customFormat="1" ht="35.1" customHeight="1" thickBot="1">
      <c r="B38" s="1060" t="s">
        <v>1227</v>
      </c>
      <c r="C38" s="1060"/>
      <c r="D38" s="1060"/>
      <c r="E38" s="1060"/>
    </row>
    <row r="39" spans="2:5" s="972" customFormat="1" ht="30" customHeight="1" thickBot="1">
      <c r="B39" s="978" t="s">
        <v>1226</v>
      </c>
      <c r="C39" s="979" t="s">
        <v>1225</v>
      </c>
      <c r="D39" s="1000"/>
      <c r="E39" s="999"/>
    </row>
  </sheetData>
  <mergeCells count="7">
    <mergeCell ref="B33:E33"/>
    <mergeCell ref="B38:E38"/>
    <mergeCell ref="B1:M1"/>
    <mergeCell ref="B9:E9"/>
    <mergeCell ref="B14:E14"/>
    <mergeCell ref="B23:E23"/>
    <mergeCell ref="B26:E26"/>
  </mergeCells>
  <hyperlinks>
    <hyperlink ref="H3" location="Índice!A1" display="Voltar ao Índice" xr:uid="{00000000-0004-0000-15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AE5EF-81EA-45B5-8C52-6B3011ED78D0}">
  <sheetPr>
    <tabColor rgb="FFFF0000"/>
  </sheetPr>
  <dimension ref="A1:M39"/>
  <sheetViews>
    <sheetView showGridLines="0" zoomScale="85" zoomScaleNormal="85" workbookViewId="0"/>
  </sheetViews>
  <sheetFormatPr defaultColWidth="9.140625" defaultRowHeight="16.5"/>
  <cols>
    <col min="1" max="1" width="9.140625" style="743"/>
    <col min="2" max="2" width="13" style="743" customWidth="1"/>
    <col min="3" max="3" width="78.28515625" style="743" customWidth="1"/>
    <col min="4" max="4" width="18.28515625" style="743" bestFit="1" customWidth="1"/>
    <col min="5" max="5" width="20.7109375" style="743" customWidth="1"/>
    <col min="6" max="6" width="1.5703125" style="743" customWidth="1"/>
    <col min="7" max="7" width="9.140625" style="743"/>
    <col min="8" max="8" width="13.28515625" style="743" bestFit="1" customWidth="1"/>
    <col min="9" max="16384" width="9.140625" style="743"/>
  </cols>
  <sheetData>
    <row r="1" spans="2:13" ht="24">
      <c r="B1" s="1061" t="s">
        <v>1224</v>
      </c>
      <c r="C1" s="1061"/>
      <c r="D1" s="1061"/>
      <c r="E1" s="1061"/>
      <c r="F1" s="1061"/>
      <c r="G1" s="1061"/>
      <c r="H1" s="1061"/>
      <c r="I1" s="1061"/>
      <c r="J1" s="1061"/>
      <c r="K1" s="1061"/>
      <c r="L1" s="1061"/>
      <c r="M1" s="1061"/>
    </row>
    <row r="2" spans="2:13" ht="24">
      <c r="B2" s="633" t="s">
        <v>1269</v>
      </c>
      <c r="C2" s="633"/>
      <c r="D2" s="633"/>
      <c r="E2" s="633"/>
      <c r="F2" s="633"/>
      <c r="G2" s="633"/>
      <c r="H2" s="633"/>
      <c r="I2" s="633"/>
      <c r="J2" s="633"/>
      <c r="K2" s="633"/>
      <c r="L2" s="633"/>
    </row>
    <row r="3" spans="2:13">
      <c r="B3" s="437" t="s">
        <v>830</v>
      </c>
      <c r="H3" s="679" t="s">
        <v>1038</v>
      </c>
    </row>
    <row r="7" spans="2:13" s="972" customFormat="1" ht="17.25" thickBot="1">
      <c r="B7" s="974"/>
      <c r="D7" s="976" t="s">
        <v>4</v>
      </c>
      <c r="E7" s="976" t="s">
        <v>6</v>
      </c>
    </row>
    <row r="8" spans="2:13" s="972" customFormat="1" ht="67.5" customHeight="1" thickBot="1">
      <c r="B8" s="973"/>
      <c r="C8" s="975"/>
      <c r="D8" s="977" t="s">
        <v>1267</v>
      </c>
      <c r="E8" s="977" t="s">
        <v>1266</v>
      </c>
    </row>
    <row r="9" spans="2:13" s="972" customFormat="1" ht="35.1" customHeight="1" thickBot="1">
      <c r="B9" s="1060" t="s">
        <v>1265</v>
      </c>
      <c r="C9" s="1060"/>
      <c r="D9" s="1060"/>
      <c r="E9" s="1060"/>
    </row>
    <row r="10" spans="2:13" s="972" customFormat="1" ht="30" customHeight="1">
      <c r="B10" s="980" t="s">
        <v>333</v>
      </c>
      <c r="C10" s="981" t="s">
        <v>1264</v>
      </c>
      <c r="D10" s="1001"/>
      <c r="E10" s="982" t="s">
        <v>1263</v>
      </c>
    </row>
    <row r="11" spans="2:13" s="972" customFormat="1" ht="30" customHeight="1">
      <c r="B11" s="983" t="s">
        <v>335</v>
      </c>
      <c r="C11" s="984" t="s">
        <v>1262</v>
      </c>
      <c r="D11" s="1002"/>
      <c r="E11" s="985" t="s">
        <v>888</v>
      </c>
    </row>
    <row r="12" spans="2:13" s="972" customFormat="1" ht="30" customHeight="1">
      <c r="B12" s="983" t="s">
        <v>1261</v>
      </c>
      <c r="C12" s="984" t="s">
        <v>1260</v>
      </c>
      <c r="D12" s="1002"/>
      <c r="E12" s="985" t="s">
        <v>1218</v>
      </c>
    </row>
    <row r="13" spans="2:13" s="972" customFormat="1" ht="30" customHeight="1" thickBot="1">
      <c r="B13" s="986" t="s">
        <v>1259</v>
      </c>
      <c r="C13" s="987" t="s">
        <v>1258</v>
      </c>
      <c r="D13" s="1003"/>
      <c r="E13" s="988" t="s">
        <v>1257</v>
      </c>
    </row>
    <row r="14" spans="2:13" s="972" customFormat="1" ht="35.1" customHeight="1" thickBot="1">
      <c r="B14" s="1060" t="s">
        <v>1095</v>
      </c>
      <c r="C14" s="1060"/>
      <c r="D14" s="1060"/>
      <c r="E14" s="1060"/>
    </row>
    <row r="15" spans="2:13" s="972" customFormat="1" ht="30" customHeight="1">
      <c r="B15" s="980" t="s">
        <v>337</v>
      </c>
      <c r="C15" s="981" t="s">
        <v>1256</v>
      </c>
      <c r="D15" s="989">
        <v>3277923.01021</v>
      </c>
      <c r="E15" s="1004"/>
    </row>
    <row r="16" spans="2:13" s="972" customFormat="1" ht="30" customHeight="1">
      <c r="B16" s="983" t="s">
        <v>339</v>
      </c>
      <c r="C16" s="984" t="s">
        <v>1255</v>
      </c>
      <c r="D16" s="990">
        <v>400000</v>
      </c>
      <c r="E16" s="1005"/>
    </row>
    <row r="17" spans="1:5" s="972" customFormat="1" ht="30" customHeight="1">
      <c r="B17" s="983" t="s">
        <v>341</v>
      </c>
      <c r="C17" s="984" t="s">
        <v>1254</v>
      </c>
      <c r="D17" s="990">
        <v>393479.65860000002</v>
      </c>
      <c r="E17" s="1006"/>
    </row>
    <row r="18" spans="1:5" s="972" customFormat="1" ht="30" customHeight="1">
      <c r="B18" s="983" t="s">
        <v>343</v>
      </c>
      <c r="C18" s="984" t="s">
        <v>1253</v>
      </c>
      <c r="D18" s="990">
        <v>4071402.6688099997</v>
      </c>
      <c r="E18" s="1007"/>
    </row>
    <row r="19" spans="1:5" s="972" customFormat="1" ht="30" customHeight="1">
      <c r="B19" s="983" t="s">
        <v>345</v>
      </c>
      <c r="C19" s="984" t="s">
        <v>1252</v>
      </c>
      <c r="D19" s="990">
        <v>655452.528767696</v>
      </c>
      <c r="E19" s="1008"/>
    </row>
    <row r="20" spans="1:5" s="972" customFormat="1" ht="30" customHeight="1">
      <c r="B20" s="983" t="s">
        <v>347</v>
      </c>
      <c r="C20" s="991" t="s">
        <v>1239</v>
      </c>
      <c r="D20" s="990">
        <v>0</v>
      </c>
      <c r="E20" s="1009"/>
    </row>
    <row r="21" spans="1:5" s="972" customFormat="1" ht="30" customHeight="1">
      <c r="B21" s="983" t="s">
        <v>214</v>
      </c>
      <c r="C21" s="984" t="s">
        <v>1251</v>
      </c>
      <c r="D21" s="990">
        <v>0</v>
      </c>
      <c r="E21" s="1010"/>
    </row>
    <row r="22" spans="1:5" s="972" customFormat="1" ht="30" customHeight="1" thickBot="1">
      <c r="B22" s="986" t="s">
        <v>215</v>
      </c>
      <c r="C22" s="987" t="s">
        <v>1250</v>
      </c>
      <c r="D22" s="992">
        <v>4726855.1975776898</v>
      </c>
      <c r="E22" s="1011"/>
    </row>
    <row r="23" spans="1:5" s="972" customFormat="1" ht="35.1" customHeight="1" thickBot="1">
      <c r="A23" s="972" t="s">
        <v>1249</v>
      </c>
      <c r="B23" s="1060" t="s">
        <v>1248</v>
      </c>
      <c r="C23" s="1060"/>
      <c r="D23" s="1060"/>
      <c r="E23" s="1060"/>
    </row>
    <row r="24" spans="1:5" s="972" customFormat="1" ht="30" customHeight="1">
      <c r="B24" s="980" t="s">
        <v>351</v>
      </c>
      <c r="C24" s="981" t="s">
        <v>1247</v>
      </c>
      <c r="D24" s="989">
        <v>16153841.029263999</v>
      </c>
      <c r="E24" s="1004"/>
    </row>
    <row r="25" spans="1:5" s="972" customFormat="1" ht="30" customHeight="1" thickBot="1">
      <c r="B25" s="986" t="s">
        <v>353</v>
      </c>
      <c r="C25" s="987" t="s">
        <v>1246</v>
      </c>
      <c r="D25" s="992">
        <v>58655053.768601306</v>
      </c>
      <c r="E25" s="1012"/>
    </row>
    <row r="26" spans="1:5" s="972" customFormat="1" ht="35.1" customHeight="1" thickBot="1">
      <c r="B26" s="1060" t="s">
        <v>1245</v>
      </c>
      <c r="C26" s="1060"/>
      <c r="D26" s="1060"/>
      <c r="E26" s="1060"/>
    </row>
    <row r="27" spans="1:5" s="972" customFormat="1" ht="30" customHeight="1">
      <c r="B27" s="980" t="s">
        <v>355</v>
      </c>
      <c r="C27" s="981" t="s">
        <v>1244</v>
      </c>
      <c r="D27" s="1024">
        <v>0.29261493839233699</v>
      </c>
      <c r="E27" s="1013"/>
    </row>
    <row r="28" spans="1:5" s="972" customFormat="1" ht="30" customHeight="1">
      <c r="B28" s="983" t="s">
        <v>1243</v>
      </c>
      <c r="C28" s="991" t="s">
        <v>1239</v>
      </c>
      <c r="D28" s="1025">
        <v>0</v>
      </c>
      <c r="E28" s="1006"/>
    </row>
    <row r="29" spans="1:5" s="972" customFormat="1" ht="30" customHeight="1">
      <c r="B29" s="983" t="s">
        <v>1242</v>
      </c>
      <c r="C29" s="984" t="s">
        <v>1241</v>
      </c>
      <c r="D29" s="1025">
        <v>8.0587347447084498E-2</v>
      </c>
      <c r="E29" s="1008"/>
    </row>
    <row r="30" spans="1:5" s="972" customFormat="1" ht="30" customHeight="1">
      <c r="B30" s="983" t="s">
        <v>1240</v>
      </c>
      <c r="C30" s="991" t="s">
        <v>1239</v>
      </c>
      <c r="D30" s="1025">
        <v>0</v>
      </c>
      <c r="E30" s="1008"/>
    </row>
    <row r="31" spans="1:5" s="972" customFormat="1" ht="30" customHeight="1">
      <c r="B31" s="983" t="s">
        <v>1238</v>
      </c>
      <c r="C31" s="984" t="s">
        <v>1237</v>
      </c>
      <c r="D31" s="1025">
        <v>0.113414938392337</v>
      </c>
      <c r="E31" s="1008"/>
    </row>
    <row r="32" spans="1:5" s="972" customFormat="1" ht="30" customHeight="1" thickBot="1">
      <c r="B32" s="986" t="s">
        <v>1236</v>
      </c>
      <c r="C32" s="987" t="s">
        <v>1235</v>
      </c>
      <c r="D32" s="998"/>
      <c r="E32" s="1014"/>
    </row>
    <row r="33" spans="2:5" s="972" customFormat="1" ht="35.1" customHeight="1" thickBot="1">
      <c r="B33" s="1060" t="s">
        <v>1234</v>
      </c>
      <c r="C33" s="1060"/>
      <c r="D33" s="1060"/>
      <c r="E33" s="1060"/>
    </row>
    <row r="34" spans="2:5" s="972" customFormat="1" ht="30" customHeight="1">
      <c r="B34" s="980" t="s">
        <v>1233</v>
      </c>
      <c r="C34" s="981" t="s">
        <v>1232</v>
      </c>
      <c r="D34" s="1029">
        <v>0.2024</v>
      </c>
      <c r="E34" s="1015"/>
    </row>
    <row r="35" spans="2:5" s="972" customFormat="1" ht="30" customHeight="1">
      <c r="B35" s="983" t="s">
        <v>1231</v>
      </c>
      <c r="C35" s="991" t="s">
        <v>1228</v>
      </c>
      <c r="D35" s="1030">
        <v>0</v>
      </c>
      <c r="E35" s="1016"/>
    </row>
    <row r="36" spans="2:5" s="972" customFormat="1" ht="30" customHeight="1">
      <c r="B36" s="983" t="s">
        <v>1230</v>
      </c>
      <c r="C36" s="984" t="s">
        <v>1229</v>
      </c>
      <c r="D36" s="1030">
        <v>5.91E-2</v>
      </c>
      <c r="E36" s="1017"/>
    </row>
    <row r="37" spans="2:5" s="972" customFormat="1" ht="30" customHeight="1" thickBot="1">
      <c r="B37" s="986" t="s">
        <v>396</v>
      </c>
      <c r="C37" s="993" t="s">
        <v>1228</v>
      </c>
      <c r="D37" s="1031">
        <v>0</v>
      </c>
      <c r="E37" s="1018"/>
    </row>
    <row r="38" spans="2:5" s="972" customFormat="1" ht="35.1" customHeight="1" thickBot="1">
      <c r="B38" s="1060" t="s">
        <v>1227</v>
      </c>
      <c r="C38" s="1060"/>
      <c r="D38" s="1060"/>
      <c r="E38" s="1060"/>
    </row>
    <row r="39" spans="2:5" s="972" customFormat="1" ht="30" customHeight="1" thickBot="1">
      <c r="B39" s="978" t="s">
        <v>1226</v>
      </c>
      <c r="C39" s="979" t="s">
        <v>1225</v>
      </c>
      <c r="D39" s="1000"/>
      <c r="E39" s="999"/>
    </row>
  </sheetData>
  <mergeCells count="7">
    <mergeCell ref="B38:E38"/>
    <mergeCell ref="B1:M1"/>
    <mergeCell ref="B9:E9"/>
    <mergeCell ref="B14:E14"/>
    <mergeCell ref="B23:E23"/>
    <mergeCell ref="B26:E26"/>
    <mergeCell ref="B33:E33"/>
  </mergeCells>
  <hyperlinks>
    <hyperlink ref="H3" location="Índice!A1" display="Voltar ao Índice" xr:uid="{A7F52ABB-929F-49BE-A8DF-F78DC49D5CF3}"/>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B1:J23"/>
  <sheetViews>
    <sheetView showGridLines="0" zoomScale="90" zoomScaleNormal="90" zoomScalePageLayoutView="50" workbookViewId="0"/>
  </sheetViews>
  <sheetFormatPr defaultColWidth="8.7109375" defaultRowHeight="14.25"/>
  <cols>
    <col min="1" max="1" width="4.7109375" style="8" customWidth="1"/>
    <col min="2" max="2" width="4.42578125" style="8" customWidth="1"/>
    <col min="3" max="3" width="49" style="8" customWidth="1"/>
    <col min="4" max="9" width="23.42578125" style="8" customWidth="1"/>
    <col min="10" max="10" width="16.42578125" style="8" customWidth="1"/>
    <col min="11" max="16384" width="8.7109375" style="8"/>
  </cols>
  <sheetData>
    <row r="1" spans="2:10" ht="18">
      <c r="C1" s="101" t="s">
        <v>572</v>
      </c>
      <c r="J1" s="679" t="s">
        <v>1038</v>
      </c>
    </row>
    <row r="2" spans="2:10" s="48" customFormat="1" ht="12.6" customHeight="1">
      <c r="C2" s="437" t="s">
        <v>830</v>
      </c>
      <c r="J2" s="67"/>
    </row>
    <row r="3" spans="2:10" s="48" customFormat="1"/>
    <row r="4" spans="2:10" s="67" customFormat="1" ht="27.95" customHeight="1">
      <c r="B4" s="143"/>
      <c r="C4" s="1040" t="s">
        <v>574</v>
      </c>
      <c r="D4" s="1040" t="s">
        <v>575</v>
      </c>
      <c r="E4" s="1040"/>
      <c r="F4" s="1040" t="s">
        <v>576</v>
      </c>
      <c r="G4" s="1040"/>
      <c r="H4" s="1040" t="s">
        <v>577</v>
      </c>
      <c r="I4" s="1040"/>
    </row>
    <row r="5" spans="2:10" s="67" customFormat="1" ht="27.95" customHeight="1">
      <c r="B5" s="535"/>
      <c r="C5" s="1040"/>
      <c r="D5" s="527" t="s">
        <v>525</v>
      </c>
      <c r="E5" s="527" t="s">
        <v>293</v>
      </c>
      <c r="F5" s="527" t="s">
        <v>525</v>
      </c>
      <c r="G5" s="527" t="s">
        <v>293</v>
      </c>
      <c r="H5" s="527" t="s">
        <v>578</v>
      </c>
      <c r="I5" s="527" t="s">
        <v>579</v>
      </c>
    </row>
    <row r="6" spans="2:10" s="67" customFormat="1" ht="20.100000000000001" customHeight="1" thickBot="1">
      <c r="B6" s="535"/>
      <c r="C6" s="1040"/>
      <c r="D6" s="285" t="s">
        <v>4</v>
      </c>
      <c r="E6" s="285" t="s">
        <v>5</v>
      </c>
      <c r="F6" s="285" t="s">
        <v>6</v>
      </c>
      <c r="G6" s="285" t="s">
        <v>41</v>
      </c>
      <c r="H6" s="285" t="s">
        <v>42</v>
      </c>
      <c r="I6" s="285" t="s">
        <v>94</v>
      </c>
    </row>
    <row r="7" spans="2:10" s="92" customFormat="1" ht="20.100000000000001" customHeight="1">
      <c r="B7" s="424">
        <v>1</v>
      </c>
      <c r="C7" s="180" t="s">
        <v>580</v>
      </c>
      <c r="D7" s="274">
        <v>13564739.553450001</v>
      </c>
      <c r="E7" s="274">
        <v>150.15513000000001</v>
      </c>
      <c r="F7" s="274">
        <v>14527158.288787799</v>
      </c>
      <c r="G7" s="274">
        <v>3510.5</v>
      </c>
      <c r="H7" s="274">
        <v>98275.664870000008</v>
      </c>
      <c r="I7" s="275">
        <f t="shared" ref="I7:I22" si="0">IFERROR(H7/(F7+G7),"-")</f>
        <v>6.7633270222105532E-3</v>
      </c>
    </row>
    <row r="8" spans="2:10" s="92" customFormat="1" ht="20.100000000000001" customHeight="1">
      <c r="B8" s="426">
        <v>2</v>
      </c>
      <c r="C8" s="276" t="s">
        <v>581</v>
      </c>
      <c r="D8" s="277">
        <v>17751.118269999999</v>
      </c>
      <c r="E8" s="277">
        <v>780.00413000000003</v>
      </c>
      <c r="F8" s="277">
        <v>18388.819219999998</v>
      </c>
      <c r="G8" s="277">
        <v>162.23118599999898</v>
      </c>
      <c r="H8" s="277">
        <v>3710.2100811999999</v>
      </c>
      <c r="I8" s="278">
        <f t="shared" si="0"/>
        <v>0.20000000000000004</v>
      </c>
    </row>
    <row r="9" spans="2:10" s="92" customFormat="1" ht="20.100000000000001" customHeight="1">
      <c r="B9" s="426">
        <v>3</v>
      </c>
      <c r="C9" s="276" t="s">
        <v>582</v>
      </c>
      <c r="D9" s="277">
        <v>276991.47232999996</v>
      </c>
      <c r="E9" s="277">
        <v>271860.73439999996</v>
      </c>
      <c r="F9" s="277">
        <v>979947.89880093397</v>
      </c>
      <c r="G9" s="277">
        <v>7062.3278050509998</v>
      </c>
      <c r="H9" s="277">
        <v>14734.581355122498</v>
      </c>
      <c r="I9" s="278">
        <f t="shared" si="0"/>
        <v>1.4928499176538473E-2</v>
      </c>
    </row>
    <row r="10" spans="2:10" s="92" customFormat="1" ht="20.100000000000001" customHeight="1">
      <c r="B10" s="426">
        <v>4</v>
      </c>
      <c r="C10" s="276" t="s">
        <v>583</v>
      </c>
      <c r="D10" s="277">
        <v>0</v>
      </c>
      <c r="E10" s="277">
        <v>0</v>
      </c>
      <c r="F10" s="277">
        <v>4332.6319624340003</v>
      </c>
      <c r="G10" s="277">
        <v>67998.751905190002</v>
      </c>
      <c r="H10" s="277">
        <v>0</v>
      </c>
      <c r="I10" s="278">
        <f t="shared" si="0"/>
        <v>0</v>
      </c>
    </row>
    <row r="11" spans="2:10" s="92" customFormat="1" ht="20.100000000000001" customHeight="1">
      <c r="B11" s="426">
        <v>5</v>
      </c>
      <c r="C11" s="276" t="s">
        <v>584</v>
      </c>
      <c r="D11" s="264">
        <v>0</v>
      </c>
      <c r="E11" s="264">
        <v>0</v>
      </c>
      <c r="F11" s="264">
        <v>0</v>
      </c>
      <c r="G11" s="264">
        <v>0</v>
      </c>
      <c r="H11" s="264">
        <v>0</v>
      </c>
      <c r="I11" s="279" t="str">
        <f t="shared" si="0"/>
        <v>-</v>
      </c>
    </row>
    <row r="12" spans="2:10" s="92" customFormat="1" ht="20.100000000000001" customHeight="1">
      <c r="B12" s="426">
        <v>6</v>
      </c>
      <c r="C12" s="276" t="s">
        <v>346</v>
      </c>
      <c r="D12" s="277">
        <v>138335.02398</v>
      </c>
      <c r="E12" s="277">
        <v>7526.3587400000006</v>
      </c>
      <c r="F12" s="277">
        <v>687496.20686398598</v>
      </c>
      <c r="G12" s="277">
        <v>44788.512239000003</v>
      </c>
      <c r="H12" s="277">
        <v>45236.796449227702</v>
      </c>
      <c r="I12" s="278">
        <f t="shared" si="0"/>
        <v>6.1774874265628041E-2</v>
      </c>
    </row>
    <row r="13" spans="2:10" s="92" customFormat="1" ht="20.100000000000001" customHeight="1">
      <c r="B13" s="426">
        <v>7</v>
      </c>
      <c r="C13" s="276" t="s">
        <v>352</v>
      </c>
      <c r="D13" s="277">
        <v>209050.92920350799</v>
      </c>
      <c r="E13" s="277">
        <v>269332.267649999</v>
      </c>
      <c r="F13" s="277">
        <v>196197.31414542001</v>
      </c>
      <c r="G13" s="277">
        <v>19190.916829999001</v>
      </c>
      <c r="H13" s="277">
        <v>207896.13605446622</v>
      </c>
      <c r="I13" s="278">
        <f t="shared" si="0"/>
        <v>0.96521585749126737</v>
      </c>
    </row>
    <row r="14" spans="2:10" s="92" customFormat="1" ht="20.100000000000001" customHeight="1">
      <c r="B14" s="426">
        <v>8</v>
      </c>
      <c r="C14" s="276" t="s">
        <v>585</v>
      </c>
      <c r="D14" s="277">
        <v>432767.366189097</v>
      </c>
      <c r="E14" s="277">
        <v>125673.05318999999</v>
      </c>
      <c r="F14" s="277">
        <v>426898.25484305603</v>
      </c>
      <c r="G14" s="277">
        <v>5082.15908898</v>
      </c>
      <c r="H14" s="277">
        <v>259628.72908219014</v>
      </c>
      <c r="I14" s="278">
        <f t="shared" si="0"/>
        <v>0.60101967753343055</v>
      </c>
    </row>
    <row r="15" spans="2:10" s="92" customFormat="1" ht="20.100000000000001" customHeight="1">
      <c r="B15" s="426">
        <v>9</v>
      </c>
      <c r="C15" s="276" t="s">
        <v>586</v>
      </c>
      <c r="D15" s="277">
        <v>1204302.09600327</v>
      </c>
      <c r="E15" s="277">
        <v>1502.3364299999998</v>
      </c>
      <c r="F15" s="277">
        <v>1202595.6992661299</v>
      </c>
      <c r="G15" s="277">
        <v>993.46210999999994</v>
      </c>
      <c r="H15" s="277">
        <v>420309.33944001654</v>
      </c>
      <c r="I15" s="278">
        <f t="shared" si="0"/>
        <v>0.34921329713492411</v>
      </c>
    </row>
    <row r="16" spans="2:10" s="92" customFormat="1" ht="20.100000000000001" customHeight="1">
      <c r="B16" s="426">
        <v>10</v>
      </c>
      <c r="C16" s="276" t="s">
        <v>354</v>
      </c>
      <c r="D16" s="277">
        <v>80681.918370133004</v>
      </c>
      <c r="E16" s="277">
        <v>53219.048510004002</v>
      </c>
      <c r="F16" s="277">
        <v>79051.429440287</v>
      </c>
      <c r="G16" s="277">
        <v>9096.9375670019999</v>
      </c>
      <c r="H16" s="277">
        <v>95258.623072269998</v>
      </c>
      <c r="I16" s="278">
        <f t="shared" si="0"/>
        <v>1.0806623685313768</v>
      </c>
    </row>
    <row r="17" spans="2:9" s="92" customFormat="1" ht="20.100000000000001" customHeight="1">
      <c r="B17" s="426">
        <v>11</v>
      </c>
      <c r="C17" s="276" t="s">
        <v>587</v>
      </c>
      <c r="D17" s="277">
        <v>34758.809759999996</v>
      </c>
      <c r="E17" s="277">
        <v>0</v>
      </c>
      <c r="F17" s="277">
        <v>34758.809759999996</v>
      </c>
      <c r="G17" s="277">
        <v>0</v>
      </c>
      <c r="H17" s="277">
        <v>52138.214639999998</v>
      </c>
      <c r="I17" s="278">
        <f t="shared" si="0"/>
        <v>1.5</v>
      </c>
    </row>
    <row r="18" spans="2:9" s="92" customFormat="1" ht="20.100000000000001" customHeight="1">
      <c r="B18" s="426">
        <v>12</v>
      </c>
      <c r="C18" s="276" t="s">
        <v>340</v>
      </c>
      <c r="D18" s="264">
        <v>0</v>
      </c>
      <c r="E18" s="264">
        <v>0</v>
      </c>
      <c r="F18" s="264">
        <v>0</v>
      </c>
      <c r="G18" s="264">
        <v>0</v>
      </c>
      <c r="H18" s="264">
        <v>0</v>
      </c>
      <c r="I18" s="279" t="str">
        <f t="shared" si="0"/>
        <v>-</v>
      </c>
    </row>
    <row r="19" spans="2:9" s="92" customFormat="1" ht="20.100000000000001" customHeight="1">
      <c r="B19" s="426">
        <v>13</v>
      </c>
      <c r="C19" s="276" t="s">
        <v>588</v>
      </c>
      <c r="D19" s="264">
        <v>238.94797</v>
      </c>
      <c r="E19" s="264">
        <v>14827.727000000001</v>
      </c>
      <c r="F19" s="264">
        <v>238.94797</v>
      </c>
      <c r="G19" s="264">
        <v>9274.6084199999914</v>
      </c>
      <c r="H19" s="264">
        <v>8079.44704</v>
      </c>
      <c r="I19" s="279">
        <f t="shared" si="0"/>
        <v>0.84925623066601785</v>
      </c>
    </row>
    <row r="20" spans="2:9" s="92" customFormat="1" ht="20.100000000000001" customHeight="1">
      <c r="B20" s="426">
        <v>14</v>
      </c>
      <c r="C20" s="276" t="s">
        <v>589</v>
      </c>
      <c r="D20" s="277">
        <v>3843.5445</v>
      </c>
      <c r="E20" s="277">
        <v>0</v>
      </c>
      <c r="F20" s="277">
        <v>3843.5445</v>
      </c>
      <c r="G20" s="277">
        <v>0</v>
      </c>
      <c r="H20" s="277">
        <v>3843.5445</v>
      </c>
      <c r="I20" s="278">
        <f t="shared" si="0"/>
        <v>1</v>
      </c>
    </row>
    <row r="21" spans="2:9" s="92" customFormat="1" ht="20.100000000000001" customHeight="1">
      <c r="B21" s="426">
        <v>15</v>
      </c>
      <c r="C21" s="276" t="s">
        <v>97</v>
      </c>
      <c r="D21" s="277">
        <v>133.078</v>
      </c>
      <c r="E21" s="277">
        <v>0</v>
      </c>
      <c r="F21" s="277">
        <v>133.078</v>
      </c>
      <c r="G21" s="277">
        <v>0</v>
      </c>
      <c r="H21" s="277">
        <v>133.078</v>
      </c>
      <c r="I21" s="278">
        <f t="shared" si="0"/>
        <v>1</v>
      </c>
    </row>
    <row r="22" spans="2:9" s="92" customFormat="1" ht="20.100000000000001" customHeight="1">
      <c r="B22" s="429">
        <v>16</v>
      </c>
      <c r="C22" s="280" t="s">
        <v>590</v>
      </c>
      <c r="D22" s="281">
        <v>1103876.76458</v>
      </c>
      <c r="E22" s="281">
        <v>143466.05666999999</v>
      </c>
      <c r="F22" s="281">
        <v>1106602.49208001</v>
      </c>
      <c r="G22" s="281">
        <v>46641.684332020901</v>
      </c>
      <c r="H22" s="281">
        <v>718342.16059639992</v>
      </c>
      <c r="I22" s="282">
        <f t="shared" si="0"/>
        <v>0.62288817519226802</v>
      </c>
    </row>
    <row r="23" spans="2:9" s="67" customFormat="1" ht="20.100000000000001" customHeight="1" thickBot="1">
      <c r="B23" s="200">
        <v>17</v>
      </c>
      <c r="C23" s="188" t="s">
        <v>591</v>
      </c>
      <c r="D23" s="283">
        <f>+SUM(D7:D22)</f>
        <v>17067470.622606009</v>
      </c>
      <c r="E23" s="283">
        <f>+SUM(E7:E22)</f>
        <v>888337.7418500029</v>
      </c>
      <c r="F23" s="283">
        <f>+SUM(F7:F22)</f>
        <v>19267643.415640056</v>
      </c>
      <c r="G23" s="283">
        <f>+SUM(G7:G22)</f>
        <v>213802.0914832429</v>
      </c>
      <c r="H23" s="283">
        <f>+SUM(H7:H22)</f>
        <v>1927586.525180893</v>
      </c>
      <c r="I23" s="284">
        <f>IFERROR(H23/(F23+G23),"-")</f>
        <v>9.8944738185679296E-2</v>
      </c>
    </row>
  </sheetData>
  <mergeCells count="4">
    <mergeCell ref="C4:C6"/>
    <mergeCell ref="D4:E4"/>
    <mergeCell ref="F4:G4"/>
    <mergeCell ref="H4:I4"/>
  </mergeCells>
  <hyperlinks>
    <hyperlink ref="J1" location="Índice!A1" display="Voltar ao Índice" xr:uid="{00000000-0004-0000-1800-000000000000}"/>
  </hyperlinks>
  <pageMargins left="0.70866141732283472" right="0.70866141732283472" top="0.74803149606299213" bottom="0.74803149606299213" header="0.31496062992125984" footer="0.31496062992125984"/>
  <pageSetup paperSize="9" scale="55" fitToHeight="0" orientation="landscape" r:id="rId1"/>
  <headerFooter>
    <oddFooter>&amp;C1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B1:U23"/>
  <sheetViews>
    <sheetView showGridLines="0" zoomScale="90" zoomScaleNormal="90" zoomScalePageLayoutView="70" workbookViewId="0"/>
  </sheetViews>
  <sheetFormatPr defaultColWidth="8.7109375" defaultRowHeight="14.25"/>
  <cols>
    <col min="1" max="1" width="4.7109375" style="8" customWidth="1"/>
    <col min="2" max="2" width="3.85546875" style="8" customWidth="1"/>
    <col min="3" max="3" width="64.5703125" style="8" customWidth="1"/>
    <col min="4" max="20" width="11.7109375" style="8" customWidth="1"/>
    <col min="21" max="21" width="13.140625" style="8" bestFit="1" customWidth="1"/>
    <col min="22" max="16384" width="8.7109375" style="8"/>
  </cols>
  <sheetData>
    <row r="1" spans="2:21" ht="18">
      <c r="C1" s="101" t="s">
        <v>573</v>
      </c>
      <c r="U1" s="679" t="s">
        <v>1038</v>
      </c>
    </row>
    <row r="2" spans="2:21">
      <c r="C2" s="61" t="s">
        <v>830</v>
      </c>
    </row>
    <row r="3" spans="2:21" s="67" customFormat="1">
      <c r="B3" s="48"/>
    </row>
    <row r="4" spans="2:21" s="67" customFormat="1" ht="20.100000000000001" customHeight="1">
      <c r="B4" s="143"/>
      <c r="C4" s="1040" t="s">
        <v>574</v>
      </c>
      <c r="D4" s="1052" t="s">
        <v>592</v>
      </c>
      <c r="E4" s="1052"/>
      <c r="F4" s="1052"/>
      <c r="G4" s="1052"/>
      <c r="H4" s="1052"/>
      <c r="I4" s="1052"/>
      <c r="J4" s="1052"/>
      <c r="K4" s="1052"/>
      <c r="L4" s="1052"/>
      <c r="M4" s="1052"/>
      <c r="N4" s="1052"/>
      <c r="O4" s="1052"/>
      <c r="P4" s="1052"/>
      <c r="Q4" s="1052"/>
      <c r="R4" s="1052"/>
      <c r="S4" s="1062" t="s">
        <v>40</v>
      </c>
      <c r="T4" s="287"/>
    </row>
    <row r="5" spans="2:21" s="67" customFormat="1" ht="20.100000000000001" customHeight="1">
      <c r="B5" s="535"/>
      <c r="C5" s="1040"/>
      <c r="D5" s="287">
        <v>0</v>
      </c>
      <c r="E5" s="287">
        <v>0.02</v>
      </c>
      <c r="F5" s="287">
        <v>0.04</v>
      </c>
      <c r="G5" s="287">
        <v>0.1</v>
      </c>
      <c r="H5" s="287">
        <v>0.2</v>
      </c>
      <c r="I5" s="287">
        <v>0.35</v>
      </c>
      <c r="J5" s="287">
        <v>0.5</v>
      </c>
      <c r="K5" s="287">
        <v>0.7</v>
      </c>
      <c r="L5" s="287">
        <v>0.75</v>
      </c>
      <c r="M5" s="287">
        <v>1</v>
      </c>
      <c r="N5" s="287">
        <v>1.5</v>
      </c>
      <c r="O5" s="287">
        <v>2.5</v>
      </c>
      <c r="P5" s="287">
        <v>3.7</v>
      </c>
      <c r="Q5" s="287">
        <v>12.5</v>
      </c>
      <c r="R5" s="287" t="s">
        <v>593</v>
      </c>
      <c r="S5" s="1063"/>
      <c r="T5" s="287"/>
    </row>
    <row r="6" spans="2:21" s="67" customFormat="1" ht="20.100000000000001" customHeight="1" thickBot="1">
      <c r="B6" s="535"/>
      <c r="C6" s="1040"/>
      <c r="D6" s="273" t="s">
        <v>4</v>
      </c>
      <c r="E6" s="273" t="s">
        <v>5</v>
      </c>
      <c r="F6" s="273" t="s">
        <v>6</v>
      </c>
      <c r="G6" s="273" t="s">
        <v>41</v>
      </c>
      <c r="H6" s="273" t="s">
        <v>42</v>
      </c>
      <c r="I6" s="273" t="s">
        <v>94</v>
      </c>
      <c r="J6" s="273" t="s">
        <v>95</v>
      </c>
      <c r="K6" s="273" t="s">
        <v>96</v>
      </c>
      <c r="L6" s="273" t="s">
        <v>218</v>
      </c>
      <c r="M6" s="273" t="s">
        <v>219</v>
      </c>
      <c r="N6" s="273" t="s">
        <v>220</v>
      </c>
      <c r="O6" s="273" t="s">
        <v>221</v>
      </c>
      <c r="P6" s="273" t="s">
        <v>222</v>
      </c>
      <c r="Q6" s="273" t="s">
        <v>443</v>
      </c>
      <c r="R6" s="273" t="s">
        <v>444</v>
      </c>
      <c r="S6" s="273" t="s">
        <v>594</v>
      </c>
      <c r="T6" s="273"/>
    </row>
    <row r="7" spans="2:21" s="92" customFormat="1" ht="20.100000000000001" customHeight="1">
      <c r="B7" s="424">
        <v>1</v>
      </c>
      <c r="C7" s="180" t="s">
        <v>580</v>
      </c>
      <c r="D7" s="262">
        <v>14487622.618267799</v>
      </c>
      <c r="E7" s="262">
        <v>0</v>
      </c>
      <c r="F7" s="262">
        <v>0</v>
      </c>
      <c r="G7" s="262">
        <v>0</v>
      </c>
      <c r="H7" s="262">
        <v>0</v>
      </c>
      <c r="I7" s="262">
        <v>0</v>
      </c>
      <c r="J7" s="262">
        <v>0</v>
      </c>
      <c r="K7" s="262">
        <v>0</v>
      </c>
      <c r="L7" s="262">
        <v>0</v>
      </c>
      <c r="M7" s="262">
        <v>6226.5076200000003</v>
      </c>
      <c r="N7" s="262">
        <v>0</v>
      </c>
      <c r="O7" s="262">
        <v>36819.662899999996</v>
      </c>
      <c r="P7" s="262">
        <v>0</v>
      </c>
      <c r="Q7" s="262">
        <v>0</v>
      </c>
      <c r="R7" s="262">
        <v>0</v>
      </c>
      <c r="S7" s="262">
        <f>SUM(D7:R7)</f>
        <v>14530668.788787799</v>
      </c>
      <c r="T7" s="823"/>
    </row>
    <row r="8" spans="2:21" s="92" customFormat="1" ht="20.100000000000001" customHeight="1">
      <c r="B8" s="426">
        <v>2</v>
      </c>
      <c r="C8" s="276" t="s">
        <v>581</v>
      </c>
      <c r="D8" s="264">
        <v>0</v>
      </c>
      <c r="E8" s="264">
        <v>0</v>
      </c>
      <c r="F8" s="264">
        <v>0</v>
      </c>
      <c r="G8" s="264">
        <v>0</v>
      </c>
      <c r="H8" s="264">
        <v>18551.050405999998</v>
      </c>
      <c r="I8" s="264">
        <v>0</v>
      </c>
      <c r="J8" s="264">
        <v>0</v>
      </c>
      <c r="K8" s="264">
        <v>0</v>
      </c>
      <c r="L8" s="264">
        <v>0</v>
      </c>
      <c r="M8" s="264">
        <v>0</v>
      </c>
      <c r="N8" s="264">
        <v>0</v>
      </c>
      <c r="O8" s="264">
        <v>0</v>
      </c>
      <c r="P8" s="264">
        <v>0</v>
      </c>
      <c r="Q8" s="264">
        <v>0</v>
      </c>
      <c r="R8" s="264">
        <v>0</v>
      </c>
      <c r="S8" s="264">
        <f t="shared" ref="S8:S22" si="0">SUM(D8:R8)</f>
        <v>18551.050405999998</v>
      </c>
      <c r="T8" s="823"/>
    </row>
    <row r="9" spans="2:21" s="92" customFormat="1" ht="20.100000000000001" customHeight="1">
      <c r="B9" s="426">
        <v>3</v>
      </c>
      <c r="C9" s="276" t="s">
        <v>582</v>
      </c>
      <c r="D9" s="264">
        <v>957503.84729973995</v>
      </c>
      <c r="E9" s="264">
        <v>0</v>
      </c>
      <c r="F9" s="264">
        <v>0</v>
      </c>
      <c r="G9" s="264">
        <v>0</v>
      </c>
      <c r="H9" s="264">
        <v>62.027660000000004</v>
      </c>
      <c r="I9" s="264">
        <v>0</v>
      </c>
      <c r="J9" s="264">
        <v>29444.351646245002</v>
      </c>
      <c r="K9" s="264">
        <v>0</v>
      </c>
      <c r="L9" s="264">
        <v>0</v>
      </c>
      <c r="M9" s="264">
        <v>0</v>
      </c>
      <c r="N9" s="264">
        <v>0</v>
      </c>
      <c r="O9" s="264">
        <v>0</v>
      </c>
      <c r="P9" s="264">
        <v>0</v>
      </c>
      <c r="Q9" s="264">
        <v>0</v>
      </c>
      <c r="R9" s="264">
        <v>0</v>
      </c>
      <c r="S9" s="264">
        <f t="shared" si="0"/>
        <v>987010.22660598496</v>
      </c>
      <c r="T9" s="823"/>
    </row>
    <row r="10" spans="2:21" s="92" customFormat="1" ht="20.100000000000001" customHeight="1">
      <c r="B10" s="426">
        <v>4</v>
      </c>
      <c r="C10" s="276" t="s">
        <v>583</v>
      </c>
      <c r="D10" s="264">
        <v>72331.383867623998</v>
      </c>
      <c r="E10" s="264">
        <v>0</v>
      </c>
      <c r="F10" s="264">
        <v>0</v>
      </c>
      <c r="G10" s="264">
        <v>0</v>
      </c>
      <c r="H10" s="264">
        <v>0</v>
      </c>
      <c r="I10" s="264">
        <v>0</v>
      </c>
      <c r="J10" s="264">
        <v>0</v>
      </c>
      <c r="K10" s="264">
        <v>0</v>
      </c>
      <c r="L10" s="264">
        <v>0</v>
      </c>
      <c r="M10" s="264">
        <v>0</v>
      </c>
      <c r="N10" s="264">
        <v>0</v>
      </c>
      <c r="O10" s="264">
        <v>0</v>
      </c>
      <c r="P10" s="264">
        <v>0</v>
      </c>
      <c r="Q10" s="264">
        <v>0</v>
      </c>
      <c r="R10" s="264">
        <v>0</v>
      </c>
      <c r="S10" s="264">
        <f t="shared" si="0"/>
        <v>72331.383867623998</v>
      </c>
      <c r="T10" s="823"/>
    </row>
    <row r="11" spans="2:21" s="92" customFormat="1" ht="20.100000000000001" customHeight="1">
      <c r="B11" s="426">
        <v>5</v>
      </c>
      <c r="C11" s="276" t="s">
        <v>584</v>
      </c>
      <c r="D11" s="264">
        <v>0</v>
      </c>
      <c r="E11" s="264">
        <v>0</v>
      </c>
      <c r="F11" s="264">
        <v>0</v>
      </c>
      <c r="G11" s="264">
        <v>0</v>
      </c>
      <c r="H11" s="264">
        <v>0</v>
      </c>
      <c r="I11" s="264">
        <v>0</v>
      </c>
      <c r="J11" s="264">
        <v>0</v>
      </c>
      <c r="K11" s="264">
        <v>0</v>
      </c>
      <c r="L11" s="264">
        <v>0</v>
      </c>
      <c r="M11" s="264">
        <v>0</v>
      </c>
      <c r="N11" s="264">
        <v>0</v>
      </c>
      <c r="O11" s="264">
        <v>0</v>
      </c>
      <c r="P11" s="264">
        <v>0</v>
      </c>
      <c r="Q11" s="264">
        <v>0</v>
      </c>
      <c r="R11" s="264">
        <v>0</v>
      </c>
      <c r="S11" s="264">
        <f t="shared" si="0"/>
        <v>0</v>
      </c>
      <c r="T11" s="823"/>
    </row>
    <row r="12" spans="2:21" s="92" customFormat="1" ht="20.100000000000001" customHeight="1">
      <c r="B12" s="426">
        <v>6</v>
      </c>
      <c r="C12" s="276" t="s">
        <v>346</v>
      </c>
      <c r="D12" s="264">
        <v>0</v>
      </c>
      <c r="E12" s="264">
        <v>612044.07266398601</v>
      </c>
      <c r="F12" s="264">
        <v>0</v>
      </c>
      <c r="G12" s="264">
        <v>0</v>
      </c>
      <c r="H12" s="264">
        <v>82932.333104999998</v>
      </c>
      <c r="I12" s="264">
        <v>0</v>
      </c>
      <c r="J12" s="264">
        <v>37308.313333999991</v>
      </c>
      <c r="K12" s="264">
        <v>0</v>
      </c>
      <c r="L12" s="264">
        <v>0</v>
      </c>
      <c r="M12" s="264">
        <v>0</v>
      </c>
      <c r="N12" s="264">
        <v>0</v>
      </c>
      <c r="O12" s="264">
        <v>0</v>
      </c>
      <c r="P12" s="264">
        <v>0</v>
      </c>
      <c r="Q12" s="264">
        <v>0</v>
      </c>
      <c r="R12" s="264">
        <v>0</v>
      </c>
      <c r="S12" s="264">
        <f t="shared" si="0"/>
        <v>732284.71910298592</v>
      </c>
      <c r="T12" s="823"/>
    </row>
    <row r="13" spans="2:21" s="92" customFormat="1" ht="20.100000000000001" customHeight="1">
      <c r="B13" s="426">
        <v>7</v>
      </c>
      <c r="C13" s="276" t="s">
        <v>352</v>
      </c>
      <c r="D13" s="264">
        <v>0</v>
      </c>
      <c r="E13" s="264">
        <v>0</v>
      </c>
      <c r="F13" s="264">
        <v>0</v>
      </c>
      <c r="G13" s="264">
        <v>0</v>
      </c>
      <c r="H13" s="264">
        <v>0</v>
      </c>
      <c r="I13" s="264">
        <v>0</v>
      </c>
      <c r="J13" s="264">
        <v>1129.7830100000001</v>
      </c>
      <c r="K13" s="264">
        <v>0</v>
      </c>
      <c r="L13" s="264">
        <v>0</v>
      </c>
      <c r="M13" s="264">
        <v>213597.24536541899</v>
      </c>
      <c r="N13" s="264">
        <v>661.20259999999996</v>
      </c>
      <c r="O13" s="264">
        <v>0</v>
      </c>
      <c r="P13" s="264">
        <v>0</v>
      </c>
      <c r="Q13" s="264">
        <v>0</v>
      </c>
      <c r="R13" s="264">
        <v>0</v>
      </c>
      <c r="S13" s="264">
        <f t="shared" si="0"/>
        <v>215388.23097541899</v>
      </c>
      <c r="T13" s="823"/>
    </row>
    <row r="14" spans="2:21" s="92" customFormat="1" ht="20.100000000000001" customHeight="1">
      <c r="B14" s="426">
        <v>8</v>
      </c>
      <c r="C14" s="276" t="s">
        <v>596</v>
      </c>
      <c r="D14" s="264">
        <v>0</v>
      </c>
      <c r="E14" s="264">
        <v>0</v>
      </c>
      <c r="F14" s="264">
        <v>0</v>
      </c>
      <c r="G14" s="264">
        <v>0</v>
      </c>
      <c r="H14" s="264">
        <v>0</v>
      </c>
      <c r="I14" s="264">
        <v>0</v>
      </c>
      <c r="J14" s="264">
        <v>0</v>
      </c>
      <c r="K14" s="264">
        <v>0</v>
      </c>
      <c r="L14" s="264">
        <v>431980.41393203597</v>
      </c>
      <c r="M14" s="264">
        <v>0</v>
      </c>
      <c r="N14" s="264">
        <v>0</v>
      </c>
      <c r="O14" s="264">
        <v>0</v>
      </c>
      <c r="P14" s="264">
        <v>0</v>
      </c>
      <c r="Q14" s="264">
        <v>0</v>
      </c>
      <c r="R14" s="264">
        <v>0</v>
      </c>
      <c r="S14" s="264">
        <f t="shared" si="0"/>
        <v>431980.41393203597</v>
      </c>
      <c r="T14" s="823"/>
    </row>
    <row r="15" spans="2:21" s="92" customFormat="1" ht="20.100000000000001" customHeight="1">
      <c r="B15" s="426">
        <v>9</v>
      </c>
      <c r="C15" s="276" t="s">
        <v>597</v>
      </c>
      <c r="D15" s="264">
        <v>0</v>
      </c>
      <c r="E15" s="264">
        <v>0</v>
      </c>
      <c r="F15" s="264">
        <v>0</v>
      </c>
      <c r="G15" s="264">
        <v>0</v>
      </c>
      <c r="H15" s="264">
        <v>0</v>
      </c>
      <c r="I15" s="264">
        <v>980035.34872562299</v>
      </c>
      <c r="J15" s="264">
        <v>223553.81265051401</v>
      </c>
      <c r="K15" s="264">
        <v>0</v>
      </c>
      <c r="L15" s="264">
        <v>0</v>
      </c>
      <c r="M15" s="264">
        <v>0</v>
      </c>
      <c r="N15" s="264">
        <v>0</v>
      </c>
      <c r="O15" s="264">
        <v>0</v>
      </c>
      <c r="P15" s="264">
        <v>0</v>
      </c>
      <c r="Q15" s="264">
        <v>0</v>
      </c>
      <c r="R15" s="264">
        <v>0</v>
      </c>
      <c r="S15" s="264">
        <f t="shared" si="0"/>
        <v>1203589.1613761371</v>
      </c>
      <c r="T15" s="823"/>
    </row>
    <row r="16" spans="2:21" s="92" customFormat="1" ht="20.100000000000001" customHeight="1">
      <c r="B16" s="426">
        <v>10</v>
      </c>
      <c r="C16" s="276" t="s">
        <v>354</v>
      </c>
      <c r="D16" s="264">
        <v>0</v>
      </c>
      <c r="E16" s="264">
        <v>0</v>
      </c>
      <c r="F16" s="264">
        <v>0</v>
      </c>
      <c r="G16" s="264">
        <v>0</v>
      </c>
      <c r="H16" s="264">
        <v>0</v>
      </c>
      <c r="I16" s="264">
        <v>0</v>
      </c>
      <c r="J16" s="264">
        <v>0</v>
      </c>
      <c r="K16" s="264">
        <v>0</v>
      </c>
      <c r="L16" s="264">
        <v>0</v>
      </c>
      <c r="M16" s="264">
        <v>73927.854877327001</v>
      </c>
      <c r="N16" s="264">
        <v>14220.512129961999</v>
      </c>
      <c r="O16" s="264">
        <v>0</v>
      </c>
      <c r="P16" s="264">
        <v>0</v>
      </c>
      <c r="Q16" s="264">
        <v>0</v>
      </c>
      <c r="R16" s="264">
        <v>0</v>
      </c>
      <c r="S16" s="264">
        <f t="shared" si="0"/>
        <v>88148.367007288995</v>
      </c>
      <c r="T16" s="823"/>
    </row>
    <row r="17" spans="2:19" s="92" customFormat="1" ht="20.100000000000001" customHeight="1">
      <c r="B17" s="426">
        <v>11</v>
      </c>
      <c r="C17" s="276" t="s">
        <v>587</v>
      </c>
      <c r="D17" s="264">
        <v>0</v>
      </c>
      <c r="E17" s="264">
        <v>0</v>
      </c>
      <c r="F17" s="264">
        <v>0</v>
      </c>
      <c r="G17" s="264">
        <v>0</v>
      </c>
      <c r="H17" s="264">
        <v>0</v>
      </c>
      <c r="I17" s="264">
        <v>0</v>
      </c>
      <c r="J17" s="264">
        <v>0</v>
      </c>
      <c r="K17" s="264">
        <v>0</v>
      </c>
      <c r="L17" s="264">
        <v>0</v>
      </c>
      <c r="M17" s="264">
        <v>0</v>
      </c>
      <c r="N17" s="264">
        <v>34758.809759999996</v>
      </c>
      <c r="O17" s="264">
        <v>0</v>
      </c>
      <c r="P17" s="264">
        <v>0</v>
      </c>
      <c r="Q17" s="264">
        <v>0</v>
      </c>
      <c r="R17" s="264">
        <v>0</v>
      </c>
      <c r="S17" s="264">
        <f t="shared" si="0"/>
        <v>34758.809759999996</v>
      </c>
    </row>
    <row r="18" spans="2:19" s="92" customFormat="1" ht="20.100000000000001" customHeight="1">
      <c r="B18" s="426">
        <v>12</v>
      </c>
      <c r="C18" s="276" t="s">
        <v>340</v>
      </c>
      <c r="D18" s="264">
        <v>0</v>
      </c>
      <c r="E18" s="264">
        <v>0</v>
      </c>
      <c r="F18" s="264">
        <v>0</v>
      </c>
      <c r="G18" s="264">
        <v>0</v>
      </c>
      <c r="H18" s="264">
        <v>0</v>
      </c>
      <c r="I18" s="264">
        <v>0</v>
      </c>
      <c r="J18" s="264">
        <v>0</v>
      </c>
      <c r="K18" s="264">
        <v>0</v>
      </c>
      <c r="L18" s="264">
        <v>0</v>
      </c>
      <c r="M18" s="264">
        <v>0</v>
      </c>
      <c r="N18" s="264">
        <v>0</v>
      </c>
      <c r="O18" s="264">
        <v>0</v>
      </c>
      <c r="P18" s="264">
        <v>0</v>
      </c>
      <c r="Q18" s="264">
        <v>0</v>
      </c>
      <c r="R18" s="264">
        <v>0</v>
      </c>
      <c r="S18" s="264">
        <f t="shared" si="0"/>
        <v>0</v>
      </c>
    </row>
    <row r="19" spans="2:19" s="92" customFormat="1" ht="20.100000000000001" customHeight="1">
      <c r="B19" s="426">
        <v>13</v>
      </c>
      <c r="C19" s="276" t="s">
        <v>598</v>
      </c>
      <c r="D19" s="264">
        <v>0</v>
      </c>
      <c r="E19" s="264">
        <v>0</v>
      </c>
      <c r="F19" s="264">
        <v>0</v>
      </c>
      <c r="G19" s="264">
        <v>0</v>
      </c>
      <c r="H19" s="264">
        <v>0</v>
      </c>
      <c r="I19" s="264">
        <v>0</v>
      </c>
      <c r="J19" s="264">
        <v>2868.2187000000004</v>
      </c>
      <c r="K19" s="264">
        <v>0</v>
      </c>
      <c r="L19" s="264">
        <v>0</v>
      </c>
      <c r="M19" s="264">
        <v>6645.3376900000003</v>
      </c>
      <c r="N19" s="264">
        <v>0</v>
      </c>
      <c r="O19" s="264">
        <v>0</v>
      </c>
      <c r="P19" s="264">
        <v>0</v>
      </c>
      <c r="Q19" s="264">
        <v>0</v>
      </c>
      <c r="R19" s="264">
        <v>0</v>
      </c>
      <c r="S19" s="264">
        <f t="shared" si="0"/>
        <v>9513.5563900000016</v>
      </c>
    </row>
    <row r="20" spans="2:19" s="92" customFormat="1" ht="20.100000000000001" customHeight="1">
      <c r="B20" s="426">
        <v>14</v>
      </c>
      <c r="C20" s="276" t="s">
        <v>599</v>
      </c>
      <c r="D20" s="264">
        <v>0</v>
      </c>
      <c r="E20" s="264">
        <v>0</v>
      </c>
      <c r="F20" s="264">
        <v>0</v>
      </c>
      <c r="G20" s="264">
        <v>0</v>
      </c>
      <c r="H20" s="264">
        <v>0</v>
      </c>
      <c r="I20" s="264">
        <v>0</v>
      </c>
      <c r="J20" s="264">
        <v>0</v>
      </c>
      <c r="K20" s="264">
        <v>0</v>
      </c>
      <c r="L20" s="264">
        <v>0</v>
      </c>
      <c r="M20" s="264">
        <v>3843.5445</v>
      </c>
      <c r="N20" s="264">
        <v>0</v>
      </c>
      <c r="O20" s="264">
        <v>0</v>
      </c>
      <c r="P20" s="264">
        <v>0</v>
      </c>
      <c r="Q20" s="264">
        <v>0</v>
      </c>
      <c r="R20" s="264">
        <v>0</v>
      </c>
      <c r="S20" s="264">
        <f t="shared" si="0"/>
        <v>3843.5445</v>
      </c>
    </row>
    <row r="21" spans="2:19" s="92" customFormat="1" ht="20.100000000000001" customHeight="1">
      <c r="B21" s="426">
        <v>15</v>
      </c>
      <c r="C21" s="276" t="s">
        <v>600</v>
      </c>
      <c r="D21" s="264">
        <v>0</v>
      </c>
      <c r="E21" s="264">
        <v>0</v>
      </c>
      <c r="F21" s="264">
        <v>0</v>
      </c>
      <c r="G21" s="264">
        <v>0</v>
      </c>
      <c r="H21" s="264">
        <v>0</v>
      </c>
      <c r="I21" s="264">
        <v>0</v>
      </c>
      <c r="J21" s="264">
        <v>0</v>
      </c>
      <c r="K21" s="264">
        <v>0</v>
      </c>
      <c r="L21" s="264">
        <v>0</v>
      </c>
      <c r="M21" s="264">
        <v>133.078</v>
      </c>
      <c r="N21" s="264">
        <v>0</v>
      </c>
      <c r="O21" s="264">
        <v>0</v>
      </c>
      <c r="P21" s="264">
        <v>0</v>
      </c>
      <c r="Q21" s="264">
        <v>0</v>
      </c>
      <c r="R21" s="264">
        <v>0</v>
      </c>
      <c r="S21" s="264">
        <f t="shared" si="0"/>
        <v>133.078</v>
      </c>
    </row>
    <row r="22" spans="2:19" s="92" customFormat="1" ht="20.100000000000001" customHeight="1">
      <c r="B22" s="429">
        <v>16</v>
      </c>
      <c r="C22" s="280" t="s">
        <v>590</v>
      </c>
      <c r="D22" s="286">
        <v>332822.29724603496</v>
      </c>
      <c r="E22" s="286">
        <v>58120.813520000003</v>
      </c>
      <c r="F22" s="286">
        <v>0</v>
      </c>
      <c r="G22" s="286">
        <v>0</v>
      </c>
      <c r="H22" s="286">
        <v>56401.65165</v>
      </c>
      <c r="I22" s="286">
        <v>0</v>
      </c>
      <c r="J22" s="286">
        <v>0</v>
      </c>
      <c r="K22" s="286">
        <v>0</v>
      </c>
      <c r="L22" s="286">
        <v>0</v>
      </c>
      <c r="M22" s="286">
        <v>705899.41399600008</v>
      </c>
      <c r="N22" s="286">
        <v>0</v>
      </c>
      <c r="O22" s="286">
        <v>0</v>
      </c>
      <c r="P22" s="286">
        <v>0</v>
      </c>
      <c r="Q22" s="286">
        <v>0</v>
      </c>
      <c r="R22" s="286">
        <v>0</v>
      </c>
      <c r="S22" s="286">
        <f t="shared" si="0"/>
        <v>1153244.176412035</v>
      </c>
    </row>
    <row r="23" spans="2:19" s="67" customFormat="1" ht="20.100000000000001" customHeight="1" thickBot="1">
      <c r="B23" s="200">
        <v>17</v>
      </c>
      <c r="C23" s="188" t="s">
        <v>591</v>
      </c>
      <c r="D23" s="204">
        <f t="shared" ref="D23:Q23" si="1">+SUM(D7:D22)</f>
        <v>15850280.146681197</v>
      </c>
      <c r="E23" s="204">
        <f t="shared" si="1"/>
        <v>670164.88618398597</v>
      </c>
      <c r="F23" s="204">
        <f t="shared" si="1"/>
        <v>0</v>
      </c>
      <c r="G23" s="204">
        <f t="shared" si="1"/>
        <v>0</v>
      </c>
      <c r="H23" s="204">
        <f t="shared" si="1"/>
        <v>157947.062821</v>
      </c>
      <c r="I23" s="204">
        <f t="shared" si="1"/>
        <v>980035.34872562299</v>
      </c>
      <c r="J23" s="204">
        <f t="shared" si="1"/>
        <v>294304.47934075905</v>
      </c>
      <c r="K23" s="204">
        <f t="shared" si="1"/>
        <v>0</v>
      </c>
      <c r="L23" s="204">
        <f t="shared" si="1"/>
        <v>431980.41393203597</v>
      </c>
      <c r="M23" s="204">
        <f t="shared" si="1"/>
        <v>1010272.9820487461</v>
      </c>
      <c r="N23" s="204">
        <f t="shared" si="1"/>
        <v>49640.524489961994</v>
      </c>
      <c r="O23" s="204">
        <f t="shared" si="1"/>
        <v>36819.662899999996</v>
      </c>
      <c r="P23" s="204">
        <f t="shared" si="1"/>
        <v>0</v>
      </c>
      <c r="Q23" s="204">
        <f t="shared" si="1"/>
        <v>0</v>
      </c>
      <c r="R23" s="204">
        <f>+SUM(R7:R22)</f>
        <v>0</v>
      </c>
      <c r="S23" s="204">
        <f>SUM(D23:R23)</f>
        <v>19481445.50712331</v>
      </c>
    </row>
  </sheetData>
  <mergeCells count="3">
    <mergeCell ref="C4:C6"/>
    <mergeCell ref="D4:R4"/>
    <mergeCell ref="S4:S5"/>
  </mergeCells>
  <hyperlinks>
    <hyperlink ref="U1" location="Índice!A1" display="Voltar ao Índice" xr:uid="{00000000-0004-0000-1900-000000000000}"/>
  </hyperlinks>
  <pageMargins left="0.70866141732283472" right="0.70866141732283472" top="0.74803149606299213" bottom="0.74803149606299213" header="0.31496062992125984" footer="0.31496062992125984"/>
  <pageSetup paperSize="9" scale="45" orientation="landscape" r:id="rId1"/>
  <headerFooter>
    <oddFooter>&amp;C1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pageSetUpPr autoPageBreaks="0"/>
  </sheetPr>
  <dimension ref="B1:H23"/>
  <sheetViews>
    <sheetView showGridLines="0" zoomScale="90" zoomScaleNormal="90" zoomScaleSheetLayoutView="100" zoomScalePageLayoutView="70" workbookViewId="0"/>
  </sheetViews>
  <sheetFormatPr defaultColWidth="9.140625" defaultRowHeight="14.25"/>
  <cols>
    <col min="1" max="1" width="4.7109375" style="8" customWidth="1"/>
    <col min="2" max="2" width="7" style="8" customWidth="1"/>
    <col min="3" max="3" width="67.7109375" style="8" customWidth="1"/>
    <col min="4" max="4" width="29.42578125" style="8" customWidth="1"/>
    <col min="5" max="5" width="28.28515625" style="8" customWidth="1"/>
    <col min="6" max="7" width="9.140625" style="8"/>
    <col min="8" max="8" width="13.140625" style="8" bestFit="1" customWidth="1"/>
    <col min="9" max="16384" width="9.140625" style="8"/>
  </cols>
  <sheetData>
    <row r="1" spans="2:8" ht="20.25">
      <c r="B1" s="101" t="s">
        <v>601</v>
      </c>
      <c r="C1" s="58"/>
      <c r="D1" s="58"/>
      <c r="E1" s="58"/>
      <c r="F1" s="62"/>
      <c r="H1" s="679" t="s">
        <v>1038</v>
      </c>
    </row>
    <row r="2" spans="2:8" s="48" customFormat="1">
      <c r="B2" s="437" t="s">
        <v>830</v>
      </c>
      <c r="C2" s="515"/>
      <c r="D2" s="516"/>
      <c r="E2" s="516"/>
    </row>
    <row r="3" spans="2:8" s="67" customFormat="1" ht="51.75" customHeight="1">
      <c r="B3" s="203"/>
      <c r="C3" s="203"/>
      <c r="D3" s="144" t="s">
        <v>616</v>
      </c>
      <c r="E3" s="144" t="s">
        <v>617</v>
      </c>
    </row>
    <row r="4" spans="2:8" s="67" customFormat="1" ht="20.100000000000001" customHeight="1" thickBot="1">
      <c r="B4" s="1064"/>
      <c r="C4" s="1064"/>
      <c r="D4" s="143" t="s">
        <v>4</v>
      </c>
      <c r="E4" s="143" t="s">
        <v>5</v>
      </c>
    </row>
    <row r="5" spans="2:8" s="67" customFormat="1" ht="20.100000000000001" customHeight="1">
      <c r="B5" s="337">
        <v>1</v>
      </c>
      <c r="C5" s="517" t="s">
        <v>618</v>
      </c>
      <c r="D5" s="569">
        <f>+SUM(D6:D8)</f>
        <v>1877295.717862743</v>
      </c>
      <c r="E5" s="569">
        <f>+SUM(E6:E8)</f>
        <v>1764145.83491144</v>
      </c>
    </row>
    <row r="6" spans="2:8" s="67" customFormat="1" ht="20.100000000000001" customHeight="1">
      <c r="B6" s="395">
        <v>2</v>
      </c>
      <c r="C6" s="345" t="s">
        <v>619</v>
      </c>
      <c r="D6" s="277">
        <v>0</v>
      </c>
      <c r="E6" s="277">
        <v>0</v>
      </c>
    </row>
    <row r="7" spans="2:8" s="67" customFormat="1" ht="20.100000000000001" customHeight="1">
      <c r="B7" s="395">
        <v>3</v>
      </c>
      <c r="C7" s="345" t="s">
        <v>346</v>
      </c>
      <c r="D7" s="277">
        <v>274810.49358278187</v>
      </c>
      <c r="E7" s="277">
        <v>274810.49358278292</v>
      </c>
    </row>
    <row r="8" spans="2:8" s="67" customFormat="1" ht="20.100000000000001" customHeight="1">
      <c r="B8" s="395">
        <v>4</v>
      </c>
      <c r="C8" s="345" t="s">
        <v>620</v>
      </c>
      <c r="D8" s="277">
        <v>1602485.2242799611</v>
      </c>
      <c r="E8" s="277">
        <v>1489335.3413286572</v>
      </c>
    </row>
    <row r="9" spans="2:8" s="67" customFormat="1" ht="20.100000000000001" customHeight="1">
      <c r="B9" s="395">
        <v>4.0999999999999996</v>
      </c>
      <c r="C9" s="345" t="s">
        <v>621</v>
      </c>
      <c r="D9" s="277">
        <v>0</v>
      </c>
      <c r="E9" s="277">
        <v>0</v>
      </c>
    </row>
    <row r="10" spans="2:8" s="67" customFormat="1" ht="20.100000000000001" customHeight="1">
      <c r="B10" s="518">
        <v>4.2</v>
      </c>
      <c r="C10" s="345" t="s">
        <v>622</v>
      </c>
      <c r="D10" s="277">
        <v>374616.44763249805</v>
      </c>
      <c r="E10" s="277">
        <v>370421.70658846403</v>
      </c>
    </row>
    <row r="11" spans="2:8" s="67" customFormat="1" ht="20.100000000000001" customHeight="1">
      <c r="B11" s="395">
        <v>5</v>
      </c>
      <c r="C11" s="519" t="s">
        <v>623</v>
      </c>
      <c r="D11" s="520">
        <f>+D12+D13+D14+D17</f>
        <v>16110744.132566547</v>
      </c>
      <c r="E11" s="520">
        <f>+E12+E13+E14+E17</f>
        <v>8254557.8601346798</v>
      </c>
    </row>
    <row r="12" spans="2:8" s="67" customFormat="1" ht="20.100000000000001" customHeight="1">
      <c r="B12" s="395">
        <v>6</v>
      </c>
      <c r="C12" s="345" t="s">
        <v>619</v>
      </c>
      <c r="D12" s="277">
        <v>0</v>
      </c>
      <c r="E12" s="277">
        <v>0</v>
      </c>
    </row>
    <row r="13" spans="2:8" s="67" customFormat="1" ht="20.100000000000001" customHeight="1">
      <c r="B13" s="395">
        <v>7</v>
      </c>
      <c r="C13" s="345" t="s">
        <v>346</v>
      </c>
      <c r="D13" s="277">
        <v>91110.446868598112</v>
      </c>
      <c r="E13" s="277">
        <v>91110.446868598112</v>
      </c>
    </row>
    <row r="14" spans="2:8" s="67" customFormat="1" ht="20.100000000000001" customHeight="1">
      <c r="B14" s="395">
        <v>8</v>
      </c>
      <c r="C14" s="345" t="s">
        <v>620</v>
      </c>
      <c r="D14" s="277">
        <v>3658845.5160916899</v>
      </c>
      <c r="E14" s="277">
        <v>3080735.1572718499</v>
      </c>
    </row>
    <row r="15" spans="2:8" s="67" customFormat="1" ht="20.100000000000001" customHeight="1">
      <c r="B15" s="518">
        <v>8.1</v>
      </c>
      <c r="C15" s="521" t="s">
        <v>621</v>
      </c>
      <c r="D15" s="277">
        <v>1325580.0875650179</v>
      </c>
      <c r="E15" s="277">
        <v>1186688.7901177581</v>
      </c>
    </row>
    <row r="16" spans="2:8" s="67" customFormat="1" ht="20.100000000000001" customHeight="1">
      <c r="B16" s="518">
        <v>8.1999999999999993</v>
      </c>
      <c r="C16" s="521" t="s">
        <v>622</v>
      </c>
      <c r="D16" s="277">
        <v>0</v>
      </c>
      <c r="E16" s="277">
        <v>0</v>
      </c>
    </row>
    <row r="17" spans="2:5" s="67" customFormat="1" ht="20.100000000000001" customHeight="1">
      <c r="B17" s="395">
        <v>9</v>
      </c>
      <c r="C17" s="345" t="s">
        <v>585</v>
      </c>
      <c r="D17" s="277">
        <f>D18+D19+D20+D21+D22</f>
        <v>12360788.169606259</v>
      </c>
      <c r="E17" s="277">
        <f>E18+E19+E20+E21+E22</f>
        <v>5082712.2559942314</v>
      </c>
    </row>
    <row r="18" spans="2:5" s="67" customFormat="1" ht="20.100000000000001" customHeight="1">
      <c r="B18" s="518">
        <v>9.1</v>
      </c>
      <c r="C18" s="521" t="s">
        <v>624</v>
      </c>
      <c r="D18" s="277">
        <v>319903.21677610703</v>
      </c>
      <c r="E18" s="277">
        <v>106634.40559203499</v>
      </c>
    </row>
    <row r="19" spans="2:5" s="67" customFormat="1" ht="20.100000000000001" customHeight="1">
      <c r="B19" s="518">
        <v>9.1999999999999993</v>
      </c>
      <c r="C19" s="521" t="s">
        <v>625</v>
      </c>
      <c r="D19" s="277">
        <v>10536633.3174887</v>
      </c>
      <c r="E19" s="277">
        <v>3512222.7996393801</v>
      </c>
    </row>
    <row r="20" spans="2:5" s="67" customFormat="1" ht="20.100000000000001" customHeight="1">
      <c r="B20" s="518">
        <v>9.3000000000000007</v>
      </c>
      <c r="C20" s="521" t="s">
        <v>612</v>
      </c>
      <c r="D20" s="277">
        <v>240401.349958537</v>
      </c>
      <c r="E20" s="277">
        <v>240401.34995853799</v>
      </c>
    </row>
    <row r="21" spans="2:5" s="67" customFormat="1" ht="20.100000000000001" customHeight="1">
      <c r="B21" s="518">
        <v>9.4</v>
      </c>
      <c r="C21" s="521" t="s">
        <v>626</v>
      </c>
      <c r="D21" s="277">
        <v>510956.36696552084</v>
      </c>
      <c r="E21" s="277">
        <v>494715.18707562285</v>
      </c>
    </row>
    <row r="22" spans="2:5" s="67" customFormat="1" ht="20.100000000000001" customHeight="1">
      <c r="B22" s="518">
        <v>9.5</v>
      </c>
      <c r="C22" s="521" t="s">
        <v>627</v>
      </c>
      <c r="D22" s="277">
        <v>752893.91841739393</v>
      </c>
      <c r="E22" s="277">
        <v>728738.51372865494</v>
      </c>
    </row>
    <row r="23" spans="2:5" s="168" customFormat="1" ht="20.100000000000001" customHeight="1" thickBot="1">
      <c r="B23" s="522">
        <v>10</v>
      </c>
      <c r="C23" s="523" t="s">
        <v>628</v>
      </c>
      <c r="D23" s="524">
        <f>+D5+D11</f>
        <v>17988039.850429289</v>
      </c>
      <c r="E23" s="524">
        <f>+E5+E11</f>
        <v>10018703.695046119</v>
      </c>
    </row>
  </sheetData>
  <mergeCells count="1">
    <mergeCell ref="B4:C4"/>
  </mergeCells>
  <hyperlinks>
    <hyperlink ref="H1" location="Índice!A1" display="Voltar ao Índice" xr:uid="{00000000-0004-0000-1A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B1:S40"/>
  <sheetViews>
    <sheetView showGridLines="0" zoomScale="90" zoomScaleNormal="90" zoomScalePageLayoutView="70" workbookViewId="0"/>
  </sheetViews>
  <sheetFormatPr defaultColWidth="9.140625" defaultRowHeight="14.25"/>
  <cols>
    <col min="1" max="1" width="4.7109375" style="8" customWidth="1"/>
    <col min="2" max="2" width="5.42578125" style="28" customWidth="1"/>
    <col min="3" max="3" width="38.42578125" style="8" customWidth="1"/>
    <col min="4" max="4" width="12.7109375" style="8" customWidth="1"/>
    <col min="5" max="10" width="15.5703125" style="8" customWidth="1"/>
    <col min="11" max="15" width="15.7109375" style="8" customWidth="1"/>
    <col min="16" max="17" width="15.28515625" style="8" customWidth="1"/>
    <col min="18" max="18" width="7.28515625" style="8" customWidth="1"/>
    <col min="19" max="19" width="15.85546875" style="8" customWidth="1"/>
    <col min="20" max="21" width="9.140625" style="8"/>
    <col min="22" max="22" width="13.140625" style="8" bestFit="1" customWidth="1"/>
    <col min="23" max="16384" width="9.140625" style="8"/>
  </cols>
  <sheetData>
    <row r="1" spans="2:19" ht="18">
      <c r="B1" s="291" t="s">
        <v>602</v>
      </c>
      <c r="I1" s="48"/>
      <c r="S1" s="679" t="s">
        <v>1038</v>
      </c>
    </row>
    <row r="2" spans="2:19" s="48" customFormat="1">
      <c r="B2" s="438" t="s">
        <v>830</v>
      </c>
    </row>
    <row r="3" spans="2:19" s="48" customFormat="1">
      <c r="B3" s="333"/>
    </row>
    <row r="4" spans="2:19" s="48" customFormat="1">
      <c r="B4" s="333"/>
      <c r="C4" s="508"/>
    </row>
    <row r="5" spans="2:19" s="168" customFormat="1" ht="32.25" customHeight="1">
      <c r="B5" s="1065" t="s">
        <v>604</v>
      </c>
      <c r="C5" s="1065"/>
      <c r="D5" s="1066" t="s">
        <v>629</v>
      </c>
      <c r="E5" s="1066" t="s">
        <v>630</v>
      </c>
      <c r="F5" s="1066"/>
      <c r="G5" s="1066"/>
      <c r="H5" s="1066"/>
      <c r="I5" s="1066"/>
      <c r="J5" s="1066"/>
      <c r="K5" s="1066"/>
      <c r="L5" s="1066"/>
      <c r="M5" s="1066"/>
      <c r="N5" s="1066"/>
      <c r="O5" s="1066"/>
      <c r="P5" s="1066" t="s">
        <v>631</v>
      </c>
      <c r="Q5" s="1066"/>
      <c r="R5" s="48"/>
    </row>
    <row r="6" spans="2:19" s="168" customFormat="1" ht="44.65" customHeight="1">
      <c r="B6" s="1065"/>
      <c r="C6" s="1065"/>
      <c r="D6" s="1066"/>
      <c r="E6" s="1067" t="s">
        <v>632</v>
      </c>
      <c r="F6" s="1067"/>
      <c r="G6" s="1067"/>
      <c r="H6" s="1067"/>
      <c r="I6" s="1067"/>
      <c r="J6" s="1067"/>
      <c r="K6" s="1067"/>
      <c r="L6" s="1067"/>
      <c r="M6" s="1067"/>
      <c r="N6" s="1067" t="s">
        <v>777</v>
      </c>
      <c r="O6" s="1067"/>
      <c r="P6" s="1068" t="s">
        <v>847</v>
      </c>
      <c r="Q6" s="1068" t="s">
        <v>848</v>
      </c>
      <c r="R6" s="258"/>
      <c r="S6" s="437"/>
    </row>
    <row r="7" spans="2:19" s="168" customFormat="1" ht="12.75">
      <c r="B7" s="1065"/>
      <c r="C7" s="1065"/>
      <c r="D7" s="1066"/>
      <c r="E7" s="1068" t="s">
        <v>849</v>
      </c>
      <c r="F7" s="1068" t="s">
        <v>850</v>
      </c>
      <c r="G7" s="510"/>
      <c r="H7" s="510"/>
      <c r="I7" s="510"/>
      <c r="J7" s="1068" t="s">
        <v>851</v>
      </c>
      <c r="K7" s="510"/>
      <c r="L7" s="510"/>
      <c r="M7" s="510"/>
      <c r="N7" s="1068" t="s">
        <v>852</v>
      </c>
      <c r="O7" s="1068" t="s">
        <v>853</v>
      </c>
      <c r="P7" s="1066"/>
      <c r="Q7" s="1066"/>
      <c r="R7" s="227"/>
      <c r="S7" s="437"/>
    </row>
    <row r="8" spans="2:19" s="168" customFormat="1" ht="91.5" customHeight="1">
      <c r="B8" s="1065"/>
      <c r="C8" s="1065"/>
      <c r="D8" s="536"/>
      <c r="E8" s="1066"/>
      <c r="F8" s="1066"/>
      <c r="G8" s="536" t="s">
        <v>854</v>
      </c>
      <c r="H8" s="536" t="s">
        <v>855</v>
      </c>
      <c r="I8" s="536" t="s">
        <v>856</v>
      </c>
      <c r="J8" s="1066"/>
      <c r="K8" s="536" t="s">
        <v>857</v>
      </c>
      <c r="L8" s="536" t="s">
        <v>858</v>
      </c>
      <c r="M8" s="536" t="s">
        <v>859</v>
      </c>
      <c r="N8" s="1066"/>
      <c r="O8" s="1066"/>
      <c r="P8" s="1066"/>
      <c r="Q8" s="1066"/>
      <c r="R8" s="227"/>
      <c r="S8" s="451"/>
    </row>
    <row r="9" spans="2:19" s="67" customFormat="1" ht="15.75" thickBot="1">
      <c r="B9" s="1065"/>
      <c r="C9" s="1065"/>
      <c r="D9" s="467" t="s">
        <v>4</v>
      </c>
      <c r="E9" s="467" t="s">
        <v>5</v>
      </c>
      <c r="F9" s="467" t="s">
        <v>6</v>
      </c>
      <c r="G9" s="467" t="s">
        <v>41</v>
      </c>
      <c r="H9" s="467" t="s">
        <v>42</v>
      </c>
      <c r="I9" s="467" t="s">
        <v>94</v>
      </c>
      <c r="J9" s="467" t="s">
        <v>95</v>
      </c>
      <c r="K9" s="467" t="s">
        <v>96</v>
      </c>
      <c r="L9" s="467" t="s">
        <v>218</v>
      </c>
      <c r="M9" s="467" t="s">
        <v>219</v>
      </c>
      <c r="N9" s="467" t="s">
        <v>220</v>
      </c>
      <c r="O9" s="467" t="s">
        <v>221</v>
      </c>
      <c r="P9" s="467" t="s">
        <v>222</v>
      </c>
      <c r="Q9" s="467" t="s">
        <v>443</v>
      </c>
      <c r="R9" s="259"/>
      <c r="S9" s="567"/>
    </row>
    <row r="10" spans="2:19" s="92" customFormat="1" ht="20.25" customHeight="1">
      <c r="B10" s="228">
        <v>1</v>
      </c>
      <c r="C10" s="180" t="s">
        <v>619</v>
      </c>
      <c r="D10" s="274">
        <v>0</v>
      </c>
      <c r="E10" s="571">
        <v>0</v>
      </c>
      <c r="F10" s="571">
        <v>0</v>
      </c>
      <c r="G10" s="571">
        <v>0</v>
      </c>
      <c r="H10" s="571">
        <v>0</v>
      </c>
      <c r="I10" s="571">
        <v>0</v>
      </c>
      <c r="J10" s="571">
        <v>0</v>
      </c>
      <c r="K10" s="571">
        <v>0</v>
      </c>
      <c r="L10" s="571">
        <v>0</v>
      </c>
      <c r="M10" s="571">
        <v>0</v>
      </c>
      <c r="N10" s="571">
        <v>0</v>
      </c>
      <c r="O10" s="571">
        <v>0</v>
      </c>
      <c r="P10" s="262">
        <v>0</v>
      </c>
      <c r="Q10" s="262">
        <v>0</v>
      </c>
      <c r="R10" s="509"/>
      <c r="S10" s="562"/>
    </row>
    <row r="11" spans="2:19" s="92" customFormat="1" ht="20.25" customHeight="1">
      <c r="B11" s="341">
        <v>2</v>
      </c>
      <c r="C11" s="149" t="s">
        <v>346</v>
      </c>
      <c r="D11" s="277">
        <v>210002.40828299904</v>
      </c>
      <c r="E11" s="574">
        <v>0</v>
      </c>
      <c r="F11" s="574">
        <v>0</v>
      </c>
      <c r="G11" s="574">
        <v>0</v>
      </c>
      <c r="H11" s="574">
        <v>0</v>
      </c>
      <c r="I11" s="574">
        <v>0</v>
      </c>
      <c r="J11" s="574">
        <v>0</v>
      </c>
      <c r="K11" s="574">
        <v>0</v>
      </c>
      <c r="L11" s="574">
        <v>0</v>
      </c>
      <c r="M11" s="574">
        <v>0</v>
      </c>
      <c r="N11" s="574">
        <v>0</v>
      </c>
      <c r="O11" s="574">
        <v>0</v>
      </c>
      <c r="P11" s="264">
        <v>91192.606500417096</v>
      </c>
      <c r="Q11" s="264">
        <v>91110.446868598112</v>
      </c>
      <c r="R11" s="509"/>
      <c r="S11" s="562"/>
    </row>
    <row r="12" spans="2:19" s="92" customFormat="1" ht="20.25" customHeight="1">
      <c r="B12" s="341">
        <v>3</v>
      </c>
      <c r="C12" s="149" t="s">
        <v>352</v>
      </c>
      <c r="D12" s="511">
        <v>4173454.94888316</v>
      </c>
      <c r="E12" s="512">
        <v>1.5197096796408625E-2</v>
      </c>
      <c r="F12" s="512">
        <v>1.8718205464318056E-3</v>
      </c>
      <c r="G12" s="512">
        <v>1.8718205464318056E-3</v>
      </c>
      <c r="H12" s="512">
        <v>0</v>
      </c>
      <c r="I12" s="512">
        <v>0</v>
      </c>
      <c r="J12" s="512">
        <v>0</v>
      </c>
      <c r="K12" s="512">
        <v>0</v>
      </c>
      <c r="L12" s="512">
        <v>0</v>
      </c>
      <c r="M12" s="512">
        <v>0</v>
      </c>
      <c r="N12" s="512">
        <v>3.1722109048772291E-3</v>
      </c>
      <c r="O12" s="512">
        <v>0</v>
      </c>
      <c r="P12" s="511">
        <v>3407160.8711184533</v>
      </c>
      <c r="Q12" s="511">
        <v>3080735.1572718499</v>
      </c>
      <c r="R12" s="288"/>
    </row>
    <row r="13" spans="2:19" s="92" customFormat="1" ht="20.25" customHeight="1">
      <c r="B13" s="341" t="s">
        <v>607</v>
      </c>
      <c r="C13" s="149" t="s">
        <v>621</v>
      </c>
      <c r="D13" s="264">
        <v>1751176.7396953099</v>
      </c>
      <c r="E13" s="279">
        <v>3.085542365970401E-2</v>
      </c>
      <c r="F13" s="279">
        <v>4.4609767511451844E-3</v>
      </c>
      <c r="G13" s="279">
        <v>4.4609767511451844E-3</v>
      </c>
      <c r="H13" s="279">
        <v>0</v>
      </c>
      <c r="I13" s="279">
        <v>0</v>
      </c>
      <c r="J13" s="279">
        <v>0</v>
      </c>
      <c r="K13" s="279">
        <v>0</v>
      </c>
      <c r="L13" s="279">
        <v>0</v>
      </c>
      <c r="M13" s="279">
        <v>0</v>
      </c>
      <c r="N13" s="279">
        <v>6.6758112702171074E-4</v>
      </c>
      <c r="O13" s="279">
        <v>0</v>
      </c>
      <c r="P13" s="264">
        <v>1508046.7025927613</v>
      </c>
      <c r="Q13" s="264">
        <v>1186688.7901177581</v>
      </c>
      <c r="R13" s="260"/>
      <c r="S13" s="562"/>
    </row>
    <row r="14" spans="2:19" s="92" customFormat="1" ht="20.25" customHeight="1">
      <c r="B14" s="341" t="s">
        <v>608</v>
      </c>
      <c r="C14" s="149" t="s">
        <v>622</v>
      </c>
      <c r="D14" s="264">
        <v>0</v>
      </c>
      <c r="E14" s="279">
        <v>0</v>
      </c>
      <c r="F14" s="279">
        <v>0</v>
      </c>
      <c r="G14" s="279">
        <v>0</v>
      </c>
      <c r="H14" s="279">
        <v>0</v>
      </c>
      <c r="I14" s="279">
        <v>0</v>
      </c>
      <c r="J14" s="279">
        <v>0</v>
      </c>
      <c r="K14" s="279">
        <v>0</v>
      </c>
      <c r="L14" s="279">
        <v>0</v>
      </c>
      <c r="M14" s="279">
        <v>0</v>
      </c>
      <c r="N14" s="279">
        <v>0</v>
      </c>
      <c r="O14" s="279">
        <v>0</v>
      </c>
      <c r="P14" s="264">
        <v>0</v>
      </c>
      <c r="Q14" s="264">
        <v>0</v>
      </c>
      <c r="R14" s="260"/>
      <c r="S14" s="562"/>
    </row>
    <row r="15" spans="2:19" s="92" customFormat="1" ht="20.25" customHeight="1">
      <c r="B15" s="341" t="s">
        <v>633</v>
      </c>
      <c r="C15" s="149" t="s">
        <v>634</v>
      </c>
      <c r="D15" s="264">
        <v>2422278.2091878499</v>
      </c>
      <c r="E15" s="279">
        <v>3.8769694544949409E-3</v>
      </c>
      <c r="F15" s="279">
        <v>0</v>
      </c>
      <c r="G15" s="279">
        <v>0</v>
      </c>
      <c r="H15" s="279">
        <v>0</v>
      </c>
      <c r="I15" s="279">
        <v>0</v>
      </c>
      <c r="J15" s="279">
        <v>0</v>
      </c>
      <c r="K15" s="279">
        <v>0</v>
      </c>
      <c r="L15" s="279">
        <v>0</v>
      </c>
      <c r="M15" s="279">
        <v>0</v>
      </c>
      <c r="N15" s="279">
        <v>4.9829233952477662E-3</v>
      </c>
      <c r="O15" s="279">
        <v>0</v>
      </c>
      <c r="P15" s="264">
        <v>1899114.1685256918</v>
      </c>
      <c r="Q15" s="264">
        <v>1894046.3671540921</v>
      </c>
      <c r="R15" s="260"/>
      <c r="S15" s="562"/>
    </row>
    <row r="16" spans="2:19" s="92" customFormat="1" ht="20.25" customHeight="1">
      <c r="B16" s="341">
        <v>4</v>
      </c>
      <c r="C16" s="149" t="s">
        <v>585</v>
      </c>
      <c r="D16" s="511">
        <v>24102642.594958924</v>
      </c>
      <c r="E16" s="512">
        <v>4.4358464293331613E-3</v>
      </c>
      <c r="F16" s="512">
        <v>0.86678310927919378</v>
      </c>
      <c r="G16" s="512">
        <v>0.86678310927919378</v>
      </c>
      <c r="H16" s="512">
        <v>0</v>
      </c>
      <c r="I16" s="512">
        <v>0</v>
      </c>
      <c r="J16" s="512">
        <v>0</v>
      </c>
      <c r="K16" s="512">
        <v>0</v>
      </c>
      <c r="L16" s="512">
        <v>0</v>
      </c>
      <c r="M16" s="512">
        <v>0</v>
      </c>
      <c r="N16" s="512">
        <v>0</v>
      </c>
      <c r="O16" s="512">
        <v>0</v>
      </c>
      <c r="P16" s="511">
        <v>5287068.088975843</v>
      </c>
      <c r="Q16" s="511">
        <v>5082712.2559942314</v>
      </c>
      <c r="R16" s="288"/>
    </row>
    <row r="17" spans="2:17" s="92" customFormat="1" ht="20.25" customHeight="1">
      <c r="B17" s="341" t="s">
        <v>609</v>
      </c>
      <c r="C17" s="149" t="s">
        <v>778</v>
      </c>
      <c r="D17" s="264">
        <v>553607.38501876907</v>
      </c>
      <c r="E17" s="279">
        <v>0</v>
      </c>
      <c r="F17" s="279">
        <v>0.99726478164674637</v>
      </c>
      <c r="G17" s="279">
        <v>0.99726478164674637</v>
      </c>
      <c r="H17" s="279">
        <v>0</v>
      </c>
      <c r="I17" s="279">
        <v>0</v>
      </c>
      <c r="J17" s="279">
        <v>0</v>
      </c>
      <c r="K17" s="279">
        <v>0</v>
      </c>
      <c r="L17" s="279">
        <v>0</v>
      </c>
      <c r="M17" s="279">
        <v>0</v>
      </c>
      <c r="N17" s="279">
        <v>0</v>
      </c>
      <c r="O17" s="279">
        <v>0</v>
      </c>
      <c r="P17" s="264">
        <v>167034.71840683601</v>
      </c>
      <c r="Q17" s="264">
        <v>106634.40559203499</v>
      </c>
    </row>
    <row r="18" spans="2:17" s="92" customFormat="1" ht="20.25" customHeight="1">
      <c r="B18" s="341" t="s">
        <v>610</v>
      </c>
      <c r="C18" s="149" t="s">
        <v>779</v>
      </c>
      <c r="D18" s="264">
        <v>20423055.722037103</v>
      </c>
      <c r="E18" s="279">
        <v>0</v>
      </c>
      <c r="F18" s="279">
        <v>0.99576857863540702</v>
      </c>
      <c r="G18" s="279">
        <v>0.99576857863540702</v>
      </c>
      <c r="H18" s="279">
        <v>0</v>
      </c>
      <c r="I18" s="279">
        <v>0</v>
      </c>
      <c r="J18" s="279">
        <v>0</v>
      </c>
      <c r="K18" s="279">
        <v>0</v>
      </c>
      <c r="L18" s="279">
        <v>0</v>
      </c>
      <c r="M18" s="279">
        <v>0</v>
      </c>
      <c r="N18" s="279">
        <v>0</v>
      </c>
      <c r="O18" s="279">
        <v>0</v>
      </c>
      <c r="P18" s="264">
        <v>3512222.7996393801</v>
      </c>
      <c r="Q18" s="264">
        <v>3512222.7996393801</v>
      </c>
    </row>
    <row r="19" spans="2:17" s="92" customFormat="1" ht="20.25" customHeight="1">
      <c r="B19" s="341" t="s">
        <v>611</v>
      </c>
      <c r="C19" s="149" t="s">
        <v>612</v>
      </c>
      <c r="D19" s="264">
        <v>731221.48075630702</v>
      </c>
      <c r="E19" s="279">
        <v>0</v>
      </c>
      <c r="F19" s="279">
        <v>0</v>
      </c>
      <c r="G19" s="279">
        <v>0</v>
      </c>
      <c r="H19" s="279">
        <v>0</v>
      </c>
      <c r="I19" s="279">
        <v>0</v>
      </c>
      <c r="J19" s="279">
        <v>0</v>
      </c>
      <c r="K19" s="279">
        <v>0</v>
      </c>
      <c r="L19" s="279">
        <v>0</v>
      </c>
      <c r="M19" s="279">
        <v>0</v>
      </c>
      <c r="N19" s="279">
        <v>0</v>
      </c>
      <c r="O19" s="279">
        <v>0</v>
      </c>
      <c r="P19" s="264">
        <v>240401.34995853799</v>
      </c>
      <c r="Q19" s="264">
        <v>240401.34995853799</v>
      </c>
    </row>
    <row r="20" spans="2:17" s="92" customFormat="1" ht="20.25" customHeight="1">
      <c r="B20" s="341" t="s">
        <v>613</v>
      </c>
      <c r="C20" s="149" t="s">
        <v>614</v>
      </c>
      <c r="D20" s="264">
        <v>939804.03116624511</v>
      </c>
      <c r="E20" s="279">
        <v>2.5382549499949184E-2</v>
      </c>
      <c r="F20" s="279">
        <v>3.2274543837570017E-3</v>
      </c>
      <c r="G20" s="279">
        <v>3.2274543837570017E-3</v>
      </c>
      <c r="H20" s="279">
        <v>0</v>
      </c>
      <c r="I20" s="279">
        <v>0</v>
      </c>
      <c r="J20" s="279">
        <v>0</v>
      </c>
      <c r="K20" s="279">
        <v>0</v>
      </c>
      <c r="L20" s="279">
        <v>0</v>
      </c>
      <c r="M20" s="279">
        <v>0</v>
      </c>
      <c r="N20" s="279">
        <v>0</v>
      </c>
      <c r="O20" s="279">
        <v>0</v>
      </c>
      <c r="P20" s="264">
        <v>638670.7072424338</v>
      </c>
      <c r="Q20" s="264">
        <v>494715.18707562285</v>
      </c>
    </row>
    <row r="21" spans="2:17" s="92" customFormat="1" ht="20.25" customHeight="1">
      <c r="B21" s="230" t="s">
        <v>615</v>
      </c>
      <c r="C21" s="207" t="s">
        <v>635</v>
      </c>
      <c r="D21" s="286">
        <v>1454953.9759805002</v>
      </c>
      <c r="E21" s="289">
        <v>5.7088402878886745E-2</v>
      </c>
      <c r="F21" s="289">
        <v>0</v>
      </c>
      <c r="G21" s="289">
        <v>0</v>
      </c>
      <c r="H21" s="289">
        <v>0</v>
      </c>
      <c r="I21" s="289">
        <v>0</v>
      </c>
      <c r="J21" s="289">
        <v>0</v>
      </c>
      <c r="K21" s="289">
        <v>0</v>
      </c>
      <c r="L21" s="289">
        <v>0</v>
      </c>
      <c r="M21" s="289">
        <v>0</v>
      </c>
      <c r="N21" s="289">
        <v>0</v>
      </c>
      <c r="O21" s="289">
        <v>0</v>
      </c>
      <c r="P21" s="286">
        <v>728738.51372865494</v>
      </c>
      <c r="Q21" s="286">
        <v>728738.51372865494</v>
      </c>
    </row>
    <row r="22" spans="2:17" s="92" customFormat="1" ht="20.25" customHeight="1" thickBot="1">
      <c r="B22" s="577">
        <v>5</v>
      </c>
      <c r="C22" s="513" t="s">
        <v>40</v>
      </c>
      <c r="D22" s="204">
        <v>28486099.952125084</v>
      </c>
      <c r="E22" s="514">
        <v>5.9797592584541403E-3</v>
      </c>
      <c r="F22" s="514">
        <v>0.73367626611404124</v>
      </c>
      <c r="G22" s="284">
        <v>0.73367626611404124</v>
      </c>
      <c r="H22" s="284">
        <v>0</v>
      </c>
      <c r="I22" s="284">
        <v>0</v>
      </c>
      <c r="J22" s="284">
        <v>0</v>
      </c>
      <c r="K22" s="284">
        <v>0</v>
      </c>
      <c r="L22" s="284">
        <v>0</v>
      </c>
      <c r="M22" s="284">
        <v>0</v>
      </c>
      <c r="N22" s="284">
        <v>4.6475576937914087E-4</v>
      </c>
      <c r="O22" s="284">
        <v>0</v>
      </c>
      <c r="P22" s="204">
        <v>8785421.5665947124</v>
      </c>
      <c r="Q22" s="204">
        <v>8254557.8601346798</v>
      </c>
    </row>
    <row r="23" spans="2:17" s="67" customFormat="1" ht="12.75">
      <c r="B23" s="56"/>
    </row>
    <row r="24" spans="2:17" s="67" customFormat="1" ht="12.75">
      <c r="B24" s="56"/>
    </row>
    <row r="25" spans="2:17" s="67" customFormat="1" ht="12.75">
      <c r="B25" s="56"/>
    </row>
    <row r="26" spans="2:17" s="67" customFormat="1" ht="12.75">
      <c r="B26" s="56"/>
    </row>
    <row r="27" spans="2:17" s="48" customFormat="1">
      <c r="B27" s="333"/>
    </row>
    <row r="28" spans="2:17" s="48" customFormat="1">
      <c r="B28" s="333"/>
    </row>
    <row r="29" spans="2:17" s="168" customFormat="1" ht="32.25" customHeight="1">
      <c r="B29" s="1065" t="s">
        <v>954</v>
      </c>
      <c r="C29" s="1065"/>
      <c r="D29" s="1066" t="s">
        <v>629</v>
      </c>
      <c r="E29" s="1066" t="s">
        <v>630</v>
      </c>
      <c r="F29" s="1066"/>
      <c r="G29" s="1066"/>
      <c r="H29" s="1066"/>
      <c r="I29" s="1066"/>
      <c r="J29" s="1066"/>
      <c r="K29" s="1066"/>
      <c r="L29" s="1066"/>
      <c r="M29" s="1066"/>
      <c r="N29" s="1066"/>
      <c r="O29" s="1066"/>
      <c r="P29" s="1066" t="s">
        <v>631</v>
      </c>
      <c r="Q29" s="1066"/>
    </row>
    <row r="30" spans="2:17" s="168" customFormat="1" ht="44.65" customHeight="1">
      <c r="B30" s="1065"/>
      <c r="C30" s="1065"/>
      <c r="D30" s="1066"/>
      <c r="E30" s="1067" t="s">
        <v>632</v>
      </c>
      <c r="F30" s="1067"/>
      <c r="G30" s="1067"/>
      <c r="H30" s="1067"/>
      <c r="I30" s="1067"/>
      <c r="J30" s="1067"/>
      <c r="K30" s="1067"/>
      <c r="L30" s="1067"/>
      <c r="M30" s="1067"/>
      <c r="N30" s="1067" t="s">
        <v>777</v>
      </c>
      <c r="O30" s="1067"/>
      <c r="P30" s="1068" t="s">
        <v>847</v>
      </c>
      <c r="Q30" s="1068" t="s">
        <v>848</v>
      </c>
    </row>
    <row r="31" spans="2:17" s="168" customFormat="1" ht="12.75">
      <c r="B31" s="1065"/>
      <c r="C31" s="1065"/>
      <c r="D31" s="1066"/>
      <c r="E31" s="1068" t="s">
        <v>849</v>
      </c>
      <c r="F31" s="1068" t="s">
        <v>850</v>
      </c>
      <c r="G31" s="510"/>
      <c r="H31" s="510"/>
      <c r="I31" s="510"/>
      <c r="J31" s="1068" t="s">
        <v>851</v>
      </c>
      <c r="K31" s="510"/>
      <c r="L31" s="510"/>
      <c r="M31" s="510"/>
      <c r="N31" s="1068" t="s">
        <v>852</v>
      </c>
      <c r="O31" s="1068" t="s">
        <v>853</v>
      </c>
      <c r="P31" s="1066"/>
      <c r="Q31" s="1066"/>
    </row>
    <row r="32" spans="2:17" s="168" customFormat="1" ht="91.5" customHeight="1">
      <c r="B32" s="1065"/>
      <c r="C32" s="1065"/>
      <c r="D32" s="536"/>
      <c r="E32" s="1066"/>
      <c r="F32" s="1066"/>
      <c r="G32" s="536" t="s">
        <v>854</v>
      </c>
      <c r="H32" s="536" t="s">
        <v>855</v>
      </c>
      <c r="I32" s="536" t="s">
        <v>856</v>
      </c>
      <c r="J32" s="1066"/>
      <c r="K32" s="536" t="s">
        <v>857</v>
      </c>
      <c r="L32" s="536" t="s">
        <v>858</v>
      </c>
      <c r="M32" s="536" t="s">
        <v>859</v>
      </c>
      <c r="N32" s="1066"/>
      <c r="O32" s="1066"/>
      <c r="P32" s="1066"/>
      <c r="Q32" s="1066"/>
    </row>
    <row r="33" spans="2:19" s="67" customFormat="1" ht="15.75" thickBot="1">
      <c r="B33" s="1065"/>
      <c r="C33" s="1065"/>
      <c r="D33" s="467" t="s">
        <v>4</v>
      </c>
      <c r="E33" s="467" t="s">
        <v>5</v>
      </c>
      <c r="F33" s="467" t="s">
        <v>6</v>
      </c>
      <c r="G33" s="467" t="s">
        <v>41</v>
      </c>
      <c r="H33" s="467" t="s">
        <v>42</v>
      </c>
      <c r="I33" s="467" t="s">
        <v>94</v>
      </c>
      <c r="J33" s="467" t="s">
        <v>95</v>
      </c>
      <c r="K33" s="467" t="s">
        <v>96</v>
      </c>
      <c r="L33" s="467" t="s">
        <v>218</v>
      </c>
      <c r="M33" s="467" t="s">
        <v>219</v>
      </c>
      <c r="N33" s="467" t="s">
        <v>220</v>
      </c>
      <c r="O33" s="467" t="s">
        <v>221</v>
      </c>
      <c r="P33" s="467" t="s">
        <v>222</v>
      </c>
      <c r="Q33" s="467" t="s">
        <v>443</v>
      </c>
      <c r="R33" s="259"/>
      <c r="S33" s="567"/>
    </row>
    <row r="34" spans="2:19" s="92" customFormat="1" ht="20.25" customHeight="1">
      <c r="B34" s="228">
        <v>1</v>
      </c>
      <c r="C34" s="180" t="s">
        <v>619</v>
      </c>
      <c r="D34" s="570">
        <v>0</v>
      </c>
      <c r="E34" s="571">
        <v>0</v>
      </c>
      <c r="F34" s="571">
        <v>0</v>
      </c>
      <c r="G34" s="571">
        <v>0</v>
      </c>
      <c r="H34" s="571">
        <v>0</v>
      </c>
      <c r="I34" s="571">
        <v>0</v>
      </c>
      <c r="J34" s="571">
        <v>0</v>
      </c>
      <c r="K34" s="571">
        <v>0</v>
      </c>
      <c r="L34" s="571">
        <v>0</v>
      </c>
      <c r="M34" s="571">
        <v>0</v>
      </c>
      <c r="N34" s="571">
        <v>0</v>
      </c>
      <c r="O34" s="571">
        <v>0</v>
      </c>
      <c r="P34" s="572">
        <v>0</v>
      </c>
      <c r="Q34" s="572">
        <v>0</v>
      </c>
      <c r="R34" s="509"/>
      <c r="S34" s="562"/>
    </row>
    <row r="35" spans="2:19" s="92" customFormat="1" ht="20.25" customHeight="1">
      <c r="B35" s="341">
        <v>2</v>
      </c>
      <c r="C35" s="149" t="s">
        <v>346</v>
      </c>
      <c r="D35" s="573">
        <v>663584.29100054025</v>
      </c>
      <c r="E35" s="574">
        <v>0</v>
      </c>
      <c r="F35" s="574">
        <v>0</v>
      </c>
      <c r="G35" s="574">
        <v>0</v>
      </c>
      <c r="H35" s="574">
        <v>0</v>
      </c>
      <c r="I35" s="574">
        <v>0</v>
      </c>
      <c r="J35" s="574">
        <v>0</v>
      </c>
      <c r="K35" s="574">
        <v>0</v>
      </c>
      <c r="L35" s="574">
        <v>0</v>
      </c>
      <c r="M35" s="574">
        <v>0</v>
      </c>
      <c r="N35" s="574">
        <v>0</v>
      </c>
      <c r="O35" s="574">
        <v>0</v>
      </c>
      <c r="P35" s="575">
        <v>274823.97816591896</v>
      </c>
      <c r="Q35" s="575">
        <v>274810.49358278292</v>
      </c>
      <c r="R35" s="509"/>
      <c r="S35" s="562"/>
    </row>
    <row r="36" spans="2:19" s="92" customFormat="1" ht="20.25" customHeight="1">
      <c r="B36" s="341">
        <v>3</v>
      </c>
      <c r="C36" s="149" t="s">
        <v>352</v>
      </c>
      <c r="D36" s="576">
        <v>3138146.864570959</v>
      </c>
      <c r="E36" s="512">
        <v>3.3581484407170296E-5</v>
      </c>
      <c r="F36" s="512">
        <v>0</v>
      </c>
      <c r="G36" s="512">
        <v>0</v>
      </c>
      <c r="H36" s="512">
        <v>0</v>
      </c>
      <c r="I36" s="512">
        <v>0</v>
      </c>
      <c r="J36" s="512">
        <v>0</v>
      </c>
      <c r="K36" s="512">
        <v>0</v>
      </c>
      <c r="L36" s="512">
        <v>0</v>
      </c>
      <c r="M36" s="512">
        <v>0</v>
      </c>
      <c r="N36" s="512">
        <v>0</v>
      </c>
      <c r="O36" s="512">
        <v>0</v>
      </c>
      <c r="P36" s="511">
        <v>1592781.4569683163</v>
      </c>
      <c r="Q36" s="511">
        <v>1489335.3413286572</v>
      </c>
      <c r="R36" s="288"/>
    </row>
    <row r="37" spans="2:19" s="92" customFormat="1" ht="20.25" customHeight="1">
      <c r="B37" s="341" t="s">
        <v>607</v>
      </c>
      <c r="C37" s="149" t="s">
        <v>621</v>
      </c>
      <c r="D37" s="575">
        <v>0</v>
      </c>
      <c r="E37" s="279">
        <v>0</v>
      </c>
      <c r="F37" s="279">
        <v>0</v>
      </c>
      <c r="G37" s="279">
        <v>0</v>
      </c>
      <c r="H37" s="279">
        <v>0</v>
      </c>
      <c r="I37" s="279">
        <v>0</v>
      </c>
      <c r="J37" s="279">
        <v>0</v>
      </c>
      <c r="K37" s="279">
        <v>0</v>
      </c>
      <c r="L37" s="279">
        <v>0</v>
      </c>
      <c r="M37" s="279">
        <v>0</v>
      </c>
      <c r="N37" s="279">
        <v>0</v>
      </c>
      <c r="O37" s="279">
        <v>0</v>
      </c>
      <c r="P37" s="264">
        <v>0</v>
      </c>
      <c r="Q37" s="264">
        <v>0</v>
      </c>
      <c r="R37" s="260"/>
      <c r="S37" s="562"/>
    </row>
    <row r="38" spans="2:19" s="92" customFormat="1" ht="20.25" customHeight="1">
      <c r="B38" s="341" t="s">
        <v>608</v>
      </c>
      <c r="C38" s="149" t="s">
        <v>622</v>
      </c>
      <c r="D38" s="575">
        <v>684562.12367487897</v>
      </c>
      <c r="E38" s="279">
        <v>0</v>
      </c>
      <c r="F38" s="279">
        <v>0</v>
      </c>
      <c r="G38" s="279">
        <v>0</v>
      </c>
      <c r="H38" s="279">
        <v>0</v>
      </c>
      <c r="I38" s="279">
        <v>0</v>
      </c>
      <c r="J38" s="279">
        <v>0</v>
      </c>
      <c r="K38" s="279">
        <v>0</v>
      </c>
      <c r="L38" s="279">
        <v>0</v>
      </c>
      <c r="M38" s="279">
        <v>0</v>
      </c>
      <c r="N38" s="279">
        <v>0</v>
      </c>
      <c r="O38" s="279">
        <v>0</v>
      </c>
      <c r="P38" s="264">
        <v>473541.53492218297</v>
      </c>
      <c r="Q38" s="264">
        <v>370421.70658846403</v>
      </c>
      <c r="R38" s="260"/>
      <c r="S38" s="562"/>
    </row>
    <row r="39" spans="2:19" s="92" customFormat="1" ht="20.25" customHeight="1">
      <c r="B39" s="341" t="s">
        <v>633</v>
      </c>
      <c r="C39" s="149" t="s">
        <v>634</v>
      </c>
      <c r="D39" s="575">
        <v>2453584.7408960802</v>
      </c>
      <c r="E39" s="279">
        <v>4.2950882536672682E-5</v>
      </c>
      <c r="F39" s="279">
        <v>0</v>
      </c>
      <c r="G39" s="279">
        <v>0</v>
      </c>
      <c r="H39" s="279">
        <v>0</v>
      </c>
      <c r="I39" s="279">
        <v>0</v>
      </c>
      <c r="J39" s="279">
        <v>0</v>
      </c>
      <c r="K39" s="279">
        <v>0</v>
      </c>
      <c r="L39" s="279">
        <v>0</v>
      </c>
      <c r="M39" s="279">
        <v>0</v>
      </c>
      <c r="N39" s="279">
        <v>0</v>
      </c>
      <c r="O39" s="279">
        <v>0</v>
      </c>
      <c r="P39" s="264">
        <v>1119239.9220461333</v>
      </c>
      <c r="Q39" s="264">
        <v>1118913.6347401931</v>
      </c>
      <c r="R39" s="260"/>
      <c r="S39" s="562"/>
    </row>
    <row r="40" spans="2:19" s="92" customFormat="1" ht="20.25" customHeight="1" thickBot="1">
      <c r="B40" s="577">
        <v>4</v>
      </c>
      <c r="C40" s="513" t="s">
        <v>40</v>
      </c>
      <c r="D40" s="204">
        <f>+SUM(D34:D36)</f>
        <v>3801731.1555714994</v>
      </c>
      <c r="E40" s="514">
        <v>2.7719905929055128E-5</v>
      </c>
      <c r="F40" s="514">
        <v>0</v>
      </c>
      <c r="G40" s="284">
        <v>0</v>
      </c>
      <c r="H40" s="284">
        <v>0</v>
      </c>
      <c r="I40" s="284">
        <v>0</v>
      </c>
      <c r="J40" s="284">
        <v>0</v>
      </c>
      <c r="K40" s="284">
        <v>0</v>
      </c>
      <c r="L40" s="284">
        <v>0</v>
      </c>
      <c r="M40" s="284">
        <v>0</v>
      </c>
      <c r="N40" s="284">
        <v>0</v>
      </c>
      <c r="O40" s="284">
        <v>0</v>
      </c>
      <c r="P40" s="204">
        <f>+SUM(P34:P36)</f>
        <v>1867605.4351342353</v>
      </c>
      <c r="Q40" s="204">
        <f>+SUM(Q34:Q36)</f>
        <v>1764145.83491144</v>
      </c>
      <c r="R40" s="288"/>
    </row>
  </sheetData>
  <mergeCells count="26">
    <mergeCell ref="B29:C33"/>
    <mergeCell ref="D29:D31"/>
    <mergeCell ref="E29:O29"/>
    <mergeCell ref="P29:Q29"/>
    <mergeCell ref="E30:M30"/>
    <mergeCell ref="N30:O30"/>
    <mergeCell ref="P30:P32"/>
    <mergeCell ref="Q30:Q32"/>
    <mergeCell ref="E31:E32"/>
    <mergeCell ref="F31:F32"/>
    <mergeCell ref="J31:J32"/>
    <mergeCell ref="N31:N32"/>
    <mergeCell ref="O31:O32"/>
    <mergeCell ref="B5:C9"/>
    <mergeCell ref="D5:D7"/>
    <mergeCell ref="E5:O5"/>
    <mergeCell ref="P5:Q5"/>
    <mergeCell ref="E6:M6"/>
    <mergeCell ref="N6:O6"/>
    <mergeCell ref="P6:P8"/>
    <mergeCell ref="Q6:Q8"/>
    <mergeCell ref="E7:E8"/>
    <mergeCell ref="F7:F8"/>
    <mergeCell ref="J7:J8"/>
    <mergeCell ref="N7:N8"/>
    <mergeCell ref="O7:O8"/>
  </mergeCells>
  <hyperlinks>
    <hyperlink ref="S1" location="Índice!A1" display="Voltar ao Índice" xr:uid="{00000000-0004-0000-1B00-000000000000}"/>
  </hyperlinks>
  <pageMargins left="0.70866141732283472" right="0.70866141732283472" top="0.74803149606299213" bottom="0.74803149606299213" header="0.31496062992125984" footer="0.31496062992125984"/>
  <pageSetup paperSize="9" scale="45" fitToHeight="0" orientation="landscape" r:id="rId1"/>
  <headerFooter>
    <oddFooter>&amp;C1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B1:H14"/>
  <sheetViews>
    <sheetView showGridLines="0" zoomScale="90" zoomScaleNormal="90" zoomScalePageLayoutView="80" workbookViewId="0"/>
  </sheetViews>
  <sheetFormatPr defaultColWidth="9.140625" defaultRowHeight="14.25"/>
  <cols>
    <col min="1" max="1" width="4.7109375" style="8" customWidth="1"/>
    <col min="2" max="2" width="3.5703125" style="8" customWidth="1"/>
    <col min="3" max="3" width="74.140625" style="8" customWidth="1"/>
    <col min="4" max="4" width="32.7109375" style="8" customWidth="1"/>
    <col min="5" max="6" width="9.140625" style="8"/>
    <col min="7" max="7" width="6.140625" style="8" customWidth="1"/>
    <col min="8" max="8" width="14" style="8" customWidth="1"/>
    <col min="9" max="16384" width="9.140625" style="8"/>
  </cols>
  <sheetData>
    <row r="1" spans="2:8" ht="20.25">
      <c r="B1" s="101" t="s">
        <v>603</v>
      </c>
      <c r="C1" s="58"/>
      <c r="D1" s="58"/>
      <c r="H1" s="35"/>
    </row>
    <row r="2" spans="2:8" s="48" customFormat="1" ht="15.95" customHeight="1">
      <c r="B2" s="438" t="s">
        <v>830</v>
      </c>
      <c r="H2" s="292"/>
    </row>
    <row r="3" spans="2:8" s="48" customFormat="1" ht="16.5">
      <c r="H3" s="679" t="s">
        <v>1038</v>
      </c>
    </row>
    <row r="4" spans="2:8" s="67" customFormat="1" ht="25.5">
      <c r="B4" s="499"/>
      <c r="C4" s="499"/>
      <c r="D4" s="527" t="s">
        <v>636</v>
      </c>
    </row>
    <row r="5" spans="2:8" s="67" customFormat="1" ht="20.100000000000001" customHeight="1" thickBot="1">
      <c r="C5" s="499"/>
      <c r="D5" s="285" t="s">
        <v>4</v>
      </c>
    </row>
    <row r="6" spans="2:8" s="67" customFormat="1" ht="20.100000000000001" customHeight="1">
      <c r="B6" s="502">
        <v>1</v>
      </c>
      <c r="C6" s="503" t="s">
        <v>637</v>
      </c>
      <c r="D6" s="504">
        <v>10419274.4451745</v>
      </c>
    </row>
    <row r="7" spans="2:8" s="67" customFormat="1" ht="20.100000000000001" customHeight="1">
      <c r="B7" s="341">
        <v>2</v>
      </c>
      <c r="C7" s="197" t="s">
        <v>638</v>
      </c>
      <c r="D7" s="277">
        <v>-318890.154189825</v>
      </c>
    </row>
    <row r="8" spans="2:8" s="67" customFormat="1" ht="20.100000000000001" customHeight="1">
      <c r="B8" s="341">
        <v>3</v>
      </c>
      <c r="C8" s="197" t="s">
        <v>639</v>
      </c>
      <c r="D8" s="277">
        <v>150991.07626919498</v>
      </c>
    </row>
    <row r="9" spans="2:8" s="67" customFormat="1" ht="20.100000000000001" customHeight="1">
      <c r="B9" s="341">
        <v>4</v>
      </c>
      <c r="C9" s="197" t="s">
        <v>640</v>
      </c>
      <c r="D9" s="277">
        <v>0</v>
      </c>
    </row>
    <row r="10" spans="2:8" s="67" customFormat="1" ht="20.100000000000001" customHeight="1">
      <c r="B10" s="341">
        <v>5</v>
      </c>
      <c r="C10" s="197" t="s">
        <v>641</v>
      </c>
      <c r="D10" s="277">
        <v>0</v>
      </c>
    </row>
    <row r="11" spans="2:8" s="67" customFormat="1" ht="20.100000000000001" customHeight="1">
      <c r="B11" s="341">
        <v>6</v>
      </c>
      <c r="C11" s="197" t="s">
        <v>642</v>
      </c>
      <c r="D11" s="277">
        <v>0</v>
      </c>
    </row>
    <row r="12" spans="2:8" s="67" customFormat="1" ht="20.100000000000001" customHeight="1">
      <c r="B12" s="341">
        <v>7</v>
      </c>
      <c r="C12" s="197" t="s">
        <v>643</v>
      </c>
      <c r="D12" s="277">
        <v>0</v>
      </c>
    </row>
    <row r="13" spans="2:8" s="67" customFormat="1" ht="20.100000000000001" customHeight="1">
      <c r="B13" s="505">
        <v>8</v>
      </c>
      <c r="C13" s="506" t="s">
        <v>644</v>
      </c>
      <c r="D13" s="507">
        <v>0</v>
      </c>
    </row>
    <row r="14" spans="2:8" s="67" customFormat="1" ht="20.100000000000001" customHeight="1" thickBot="1">
      <c r="B14" s="500">
        <v>9</v>
      </c>
      <c r="C14" s="501" t="s">
        <v>645</v>
      </c>
      <c r="D14" s="283">
        <f>+SUM(D6:D13)</f>
        <v>10251375.36725387</v>
      </c>
    </row>
  </sheetData>
  <hyperlinks>
    <hyperlink ref="H2" location="Índice!A1" display="Voltar ao Índice" xr:uid="{00000000-0004-0000-1C00-000000000000}"/>
    <hyperlink ref="H3" location="Índice!A1" display="Voltar ao Índice" xr:uid="{00000000-0004-0000-1C00-000001000000}"/>
  </hyperlinks>
  <pageMargins left="0.70866141732283472" right="0.70866141732283472" top="0.74803149606299213" bottom="0.74803149606299213" header="0.31496062992125984" footer="0.31496062992125984"/>
  <pageSetup paperSize="9" scale="55" fitToHeight="0" orientation="landscape" r:id="rId1"/>
  <headerFoot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B1:K29"/>
  <sheetViews>
    <sheetView showGridLines="0" zoomScale="90" zoomScaleNormal="90" zoomScaleSheetLayoutView="40" zoomScalePageLayoutView="60" workbookViewId="0"/>
  </sheetViews>
  <sheetFormatPr defaultColWidth="8.7109375" defaultRowHeight="14.25"/>
  <cols>
    <col min="1" max="1" width="4.7109375" style="8" customWidth="1"/>
    <col min="2" max="2" width="19" style="8" customWidth="1"/>
    <col min="3" max="3" width="26.85546875" style="8" customWidth="1"/>
    <col min="4" max="4" width="21.85546875" style="8" customWidth="1"/>
    <col min="5" max="5" width="17.7109375" style="8" customWidth="1"/>
    <col min="6" max="6" width="16.140625" style="8" customWidth="1"/>
    <col min="7" max="7" width="23.7109375" style="8" customWidth="1"/>
    <col min="8" max="8" width="17.140625" style="8" customWidth="1"/>
    <col min="9" max="9" width="18.28515625" style="8" customWidth="1"/>
    <col min="10" max="10" width="8.7109375" style="8"/>
    <col min="11" max="11" width="16.5703125" style="8" customWidth="1"/>
    <col min="12" max="16384" width="8.7109375" style="8"/>
  </cols>
  <sheetData>
    <row r="1" spans="2:11" ht="16.5" customHeight="1">
      <c r="B1" s="101" t="s">
        <v>646</v>
      </c>
      <c r="C1" s="27"/>
      <c r="D1" s="27"/>
      <c r="E1" s="27"/>
      <c r="F1" s="27"/>
      <c r="G1" s="27"/>
      <c r="H1" s="27"/>
      <c r="I1" s="27"/>
      <c r="J1" s="27"/>
    </row>
    <row r="2" spans="2:11" s="48" customFormat="1" ht="20.25" customHeight="1">
      <c r="B2" s="438" t="s">
        <v>830</v>
      </c>
    </row>
    <row r="3" spans="2:11" s="48" customFormat="1" ht="16.5">
      <c r="K3" s="679" t="s">
        <v>1038</v>
      </c>
    </row>
    <row r="4" spans="2:11" s="48" customFormat="1">
      <c r="B4" s="168" t="s">
        <v>647</v>
      </c>
    </row>
    <row r="5" spans="2:11" s="67" customFormat="1" ht="20.25" customHeight="1">
      <c r="B5" s="1069" t="s">
        <v>648</v>
      </c>
      <c r="C5" s="1069"/>
      <c r="D5" s="1069"/>
      <c r="E5" s="1069"/>
      <c r="F5" s="1069"/>
      <c r="G5" s="1069"/>
      <c r="H5" s="1069"/>
      <c r="I5" s="1069"/>
    </row>
    <row r="6" spans="2:11" s="67" customFormat="1" ht="25.15" customHeight="1">
      <c r="B6" s="1040" t="s">
        <v>649</v>
      </c>
      <c r="C6" s="1040" t="s">
        <v>650</v>
      </c>
      <c r="D6" s="144" t="s">
        <v>651</v>
      </c>
      <c r="E6" s="144" t="s">
        <v>652</v>
      </c>
      <c r="F6" s="144" t="s">
        <v>592</v>
      </c>
      <c r="G6" s="144" t="s">
        <v>93</v>
      </c>
      <c r="H6" s="144" t="s">
        <v>636</v>
      </c>
      <c r="I6" s="144" t="s">
        <v>605</v>
      </c>
    </row>
    <row r="7" spans="2:11" s="67" customFormat="1" ht="20.25" customHeight="1" thickBot="1">
      <c r="B7" s="1070"/>
      <c r="C7" s="1070"/>
      <c r="D7" s="492" t="s">
        <v>4</v>
      </c>
      <c r="E7" s="492" t="s">
        <v>5</v>
      </c>
      <c r="F7" s="492" t="s">
        <v>6</v>
      </c>
      <c r="G7" s="492" t="s">
        <v>41</v>
      </c>
      <c r="H7" s="492" t="s">
        <v>42</v>
      </c>
      <c r="I7" s="492" t="s">
        <v>94</v>
      </c>
    </row>
    <row r="8" spans="2:11" s="92" customFormat="1" ht="20.25" customHeight="1">
      <c r="B8" s="1074" t="s">
        <v>653</v>
      </c>
      <c r="C8" s="180" t="s">
        <v>654</v>
      </c>
      <c r="D8" s="262">
        <v>182106.953381742</v>
      </c>
      <c r="E8" s="262">
        <v>53775.072743837998</v>
      </c>
      <c r="F8" s="578">
        <v>0.5</v>
      </c>
      <c r="G8" s="262">
        <v>220556.34517908</v>
      </c>
      <c r="H8" s="262">
        <v>89858.564467060991</v>
      </c>
      <c r="I8" s="262">
        <v>0</v>
      </c>
    </row>
    <row r="9" spans="2:11" s="92" customFormat="1" ht="20.25" customHeight="1">
      <c r="B9" s="1071"/>
      <c r="C9" s="149" t="s">
        <v>655</v>
      </c>
      <c r="D9" s="264">
        <v>242563.01143408898</v>
      </c>
      <c r="E9" s="264">
        <v>18586.350460000001</v>
      </c>
      <c r="F9" s="579">
        <v>0.7</v>
      </c>
      <c r="G9" s="264">
        <v>243915.77781808798</v>
      </c>
      <c r="H9" s="264">
        <v>129203.145571694</v>
      </c>
      <c r="I9" s="264">
        <v>975.52275842099993</v>
      </c>
    </row>
    <row r="10" spans="2:11" s="92" customFormat="1" ht="20.25" customHeight="1">
      <c r="B10" s="1071" t="s">
        <v>656</v>
      </c>
      <c r="C10" s="149" t="s">
        <v>654</v>
      </c>
      <c r="D10" s="264">
        <v>24029.976834964997</v>
      </c>
      <c r="E10" s="264">
        <v>46166.121031952003</v>
      </c>
      <c r="F10" s="579">
        <v>0.7</v>
      </c>
      <c r="G10" s="264">
        <v>24432.556834965002</v>
      </c>
      <c r="H10" s="264">
        <v>16943.736562497797</v>
      </c>
      <c r="I10" s="264">
        <v>97.730227339999999</v>
      </c>
    </row>
    <row r="11" spans="2:11" s="92" customFormat="1" ht="20.25" customHeight="1">
      <c r="B11" s="1071"/>
      <c r="C11" s="149" t="s">
        <v>655</v>
      </c>
      <c r="D11" s="264">
        <v>153800.83054324499</v>
      </c>
      <c r="E11" s="264">
        <v>16287.200589558999</v>
      </c>
      <c r="F11" s="579">
        <v>0.9</v>
      </c>
      <c r="G11" s="264">
        <v>154743.33491724601</v>
      </c>
      <c r="H11" s="264">
        <v>107667.36435074999</v>
      </c>
      <c r="I11" s="264">
        <v>1237.946679338</v>
      </c>
    </row>
    <row r="12" spans="2:11" s="92" customFormat="1" ht="20.25" customHeight="1">
      <c r="B12" s="1071" t="s">
        <v>657</v>
      </c>
      <c r="C12" s="149" t="s">
        <v>654</v>
      </c>
      <c r="D12" s="264">
        <v>4408.5579175000003</v>
      </c>
      <c r="E12" s="264">
        <v>1500</v>
      </c>
      <c r="F12" s="579">
        <v>1.1499999999999999</v>
      </c>
      <c r="G12" s="264">
        <v>4408.5579175000003</v>
      </c>
      <c r="H12" s="264">
        <v>5069.8416051249906</v>
      </c>
      <c r="I12" s="264">
        <v>123.43962169</v>
      </c>
    </row>
    <row r="13" spans="2:11" s="92" customFormat="1" ht="20.25" customHeight="1">
      <c r="B13" s="1071"/>
      <c r="C13" s="149" t="s">
        <v>655</v>
      </c>
      <c r="D13" s="264">
        <v>40195.480689999997</v>
      </c>
      <c r="E13" s="264">
        <v>0</v>
      </c>
      <c r="F13" s="579">
        <v>1.1499999999999999</v>
      </c>
      <c r="G13" s="264">
        <v>40195.480689999997</v>
      </c>
      <c r="H13" s="264">
        <v>34668.602095124996</v>
      </c>
      <c r="I13" s="264">
        <v>1125.4734593199998</v>
      </c>
    </row>
    <row r="14" spans="2:11" s="92" customFormat="1" ht="20.25" customHeight="1">
      <c r="B14" s="1071" t="s">
        <v>658</v>
      </c>
      <c r="C14" s="149" t="s">
        <v>654</v>
      </c>
      <c r="D14" s="264">
        <v>0</v>
      </c>
      <c r="E14" s="264">
        <v>0</v>
      </c>
      <c r="F14" s="579">
        <v>2.5</v>
      </c>
      <c r="G14" s="264">
        <v>0</v>
      </c>
      <c r="H14" s="264">
        <v>0</v>
      </c>
      <c r="I14" s="264">
        <v>0</v>
      </c>
    </row>
    <row r="15" spans="2:11" s="92" customFormat="1" ht="20.25" customHeight="1">
      <c r="B15" s="1071"/>
      <c r="C15" s="149" t="s">
        <v>655</v>
      </c>
      <c r="D15" s="264">
        <v>0</v>
      </c>
      <c r="E15" s="264">
        <v>0</v>
      </c>
      <c r="F15" s="579">
        <v>2.5</v>
      </c>
      <c r="G15" s="264">
        <v>0</v>
      </c>
      <c r="H15" s="264">
        <v>0</v>
      </c>
      <c r="I15" s="264">
        <v>0</v>
      </c>
    </row>
    <row r="16" spans="2:11" s="92" customFormat="1" ht="20.25" customHeight="1">
      <c r="B16" s="1071" t="s">
        <v>659</v>
      </c>
      <c r="C16" s="149" t="s">
        <v>654</v>
      </c>
      <c r="D16" s="264">
        <v>774.35208</v>
      </c>
      <c r="E16" s="264">
        <v>0</v>
      </c>
      <c r="F16" s="579" t="s">
        <v>888</v>
      </c>
      <c r="G16" s="264">
        <v>774.35208</v>
      </c>
      <c r="H16" s="264">
        <v>0</v>
      </c>
      <c r="I16" s="264">
        <v>387.17604</v>
      </c>
    </row>
    <row r="17" spans="2:9" s="92" customFormat="1" ht="20.25" customHeight="1">
      <c r="B17" s="1072"/>
      <c r="C17" s="207" t="s">
        <v>655</v>
      </c>
      <c r="D17" s="286">
        <v>13536.263888000001</v>
      </c>
      <c r="E17" s="286">
        <v>3282.6646000000001</v>
      </c>
      <c r="F17" s="580" t="s">
        <v>888</v>
      </c>
      <c r="G17" s="286">
        <v>16818.928488000001</v>
      </c>
      <c r="H17" s="286">
        <v>0</v>
      </c>
      <c r="I17" s="286">
        <v>8409.4642440000007</v>
      </c>
    </row>
    <row r="18" spans="2:9" s="92" customFormat="1" ht="20.25" customHeight="1">
      <c r="B18" s="1073" t="s">
        <v>40</v>
      </c>
      <c r="C18" s="486" t="s">
        <v>654</v>
      </c>
      <c r="D18" s="487">
        <f>+D8+D10+D12+D14+D16</f>
        <v>211319.84021420701</v>
      </c>
      <c r="E18" s="487">
        <f>+E8+E10+E12+E14+E16</f>
        <v>101441.19377579</v>
      </c>
      <c r="F18" s="488"/>
      <c r="G18" s="487">
        <f t="shared" ref="G18:I19" si="0">+G8+G10+G12+G14+G16</f>
        <v>250171.81201154503</v>
      </c>
      <c r="H18" s="487">
        <f t="shared" si="0"/>
        <v>111872.14263468378</v>
      </c>
      <c r="I18" s="487">
        <f t="shared" si="0"/>
        <v>608.34588902999997</v>
      </c>
    </row>
    <row r="19" spans="2:9" s="92" customFormat="1" ht="20.25" customHeight="1" thickBot="1">
      <c r="B19" s="1070"/>
      <c r="C19" s="489" t="s">
        <v>655</v>
      </c>
      <c r="D19" s="490">
        <f>+D9+D11+D13+D15+D17</f>
        <v>450095.58655533398</v>
      </c>
      <c r="E19" s="490">
        <f>+E9+E11+E13+E15+E17</f>
        <v>38156.215649559002</v>
      </c>
      <c r="F19" s="491"/>
      <c r="G19" s="490">
        <f t="shared" si="0"/>
        <v>455673.52191333397</v>
      </c>
      <c r="H19" s="490">
        <f t="shared" si="0"/>
        <v>271539.11201756902</v>
      </c>
      <c r="I19" s="490">
        <f t="shared" si="0"/>
        <v>11748.407141079</v>
      </c>
    </row>
    <row r="20" spans="2:9" s="67" customFormat="1" ht="12.75"/>
    <row r="21" spans="2:9" s="48" customFormat="1"/>
    <row r="22" spans="2:9" s="48" customFormat="1">
      <c r="C22" s="168" t="s">
        <v>889</v>
      </c>
      <c r="D22" s="67"/>
      <c r="E22" s="67"/>
      <c r="F22" s="56"/>
      <c r="G22" s="67"/>
      <c r="H22" s="67"/>
      <c r="I22" s="67"/>
    </row>
    <row r="23" spans="2:9" s="48" customFormat="1">
      <c r="C23" s="1069" t="s">
        <v>890</v>
      </c>
      <c r="D23" s="1069"/>
      <c r="E23" s="1069"/>
      <c r="F23" s="1069"/>
      <c r="G23" s="1069"/>
      <c r="H23" s="1069"/>
      <c r="I23" s="1069"/>
    </row>
    <row r="24" spans="2:9" s="48" customFormat="1" ht="51">
      <c r="C24" s="1040"/>
      <c r="D24" s="144" t="s">
        <v>651</v>
      </c>
      <c r="E24" s="144" t="s">
        <v>652</v>
      </c>
      <c r="F24" s="144" t="s">
        <v>592</v>
      </c>
      <c r="G24" s="144" t="s">
        <v>93</v>
      </c>
      <c r="H24" s="144" t="s">
        <v>636</v>
      </c>
      <c r="I24" s="144" t="s">
        <v>605</v>
      </c>
    </row>
    <row r="25" spans="2:9" s="48" customFormat="1" ht="15" thickBot="1">
      <c r="C25" s="1070"/>
      <c r="D25" s="492" t="s">
        <v>4</v>
      </c>
      <c r="E25" s="492" t="s">
        <v>5</v>
      </c>
      <c r="F25" s="492" t="s">
        <v>6</v>
      </c>
      <c r="G25" s="492" t="s">
        <v>41</v>
      </c>
      <c r="H25" s="492" t="s">
        <v>42</v>
      </c>
      <c r="I25" s="492" t="s">
        <v>94</v>
      </c>
    </row>
    <row r="26" spans="2:9" s="48" customFormat="1" ht="24" customHeight="1">
      <c r="C26" s="224" t="s">
        <v>947</v>
      </c>
      <c r="D26" s="495">
        <v>0</v>
      </c>
      <c r="E26" s="495">
        <v>0</v>
      </c>
      <c r="F26" s="824">
        <v>1.9</v>
      </c>
      <c r="G26" s="495">
        <v>0</v>
      </c>
      <c r="H26" s="495">
        <v>0</v>
      </c>
      <c r="I26" s="495">
        <v>0</v>
      </c>
    </row>
    <row r="27" spans="2:9" s="48" customFormat="1" ht="24" customHeight="1">
      <c r="C27" s="225" t="s">
        <v>891</v>
      </c>
      <c r="D27" s="496">
        <v>0</v>
      </c>
      <c r="E27" s="496">
        <v>0</v>
      </c>
      <c r="F27" s="581">
        <v>2.9</v>
      </c>
      <c r="G27" s="496">
        <v>0</v>
      </c>
      <c r="H27" s="496">
        <v>0</v>
      </c>
      <c r="I27" s="496">
        <v>0</v>
      </c>
    </row>
    <row r="28" spans="2:9" s="48" customFormat="1" ht="24" customHeight="1">
      <c r="C28" s="497" t="s">
        <v>892</v>
      </c>
      <c r="D28" s="498">
        <v>8134.0174699999907</v>
      </c>
      <c r="E28" s="498">
        <v>0</v>
      </c>
      <c r="F28" s="582">
        <v>3.7</v>
      </c>
      <c r="G28" s="498">
        <v>8134.0174699999907</v>
      </c>
      <c r="H28" s="498">
        <v>30095.864649999901</v>
      </c>
      <c r="I28" s="498">
        <v>195.21641928</v>
      </c>
    </row>
    <row r="29" spans="2:9" s="48" customFormat="1" ht="24" customHeight="1" thickBot="1">
      <c r="C29" s="493" t="s">
        <v>40</v>
      </c>
      <c r="D29" s="494">
        <f>SUM(D26:D28)</f>
        <v>8134.0174699999907</v>
      </c>
      <c r="E29" s="494">
        <v>0</v>
      </c>
      <c r="F29" s="226"/>
      <c r="G29" s="494">
        <f>SUM(G26:G28)</f>
        <v>8134.0174699999907</v>
      </c>
      <c r="H29" s="494">
        <f>SUM(H26:H28)</f>
        <v>30095.864649999901</v>
      </c>
      <c r="I29" s="494">
        <f>SUM(I26:I28)</f>
        <v>195.21641928</v>
      </c>
    </row>
  </sheetData>
  <mergeCells count="11">
    <mergeCell ref="B12:B13"/>
    <mergeCell ref="B5:I5"/>
    <mergeCell ref="B6:B7"/>
    <mergeCell ref="C6:C7"/>
    <mergeCell ref="B8:B9"/>
    <mergeCell ref="B10:B11"/>
    <mergeCell ref="C23:I23"/>
    <mergeCell ref="C24:C25"/>
    <mergeCell ref="B14:B15"/>
    <mergeCell ref="B16:B17"/>
    <mergeCell ref="B18:B19"/>
  </mergeCells>
  <hyperlinks>
    <hyperlink ref="K3" location="Índice!A1" display="Voltar ao Índice" xr:uid="{00000000-0004-0000-1D00-000000000000}"/>
  </hyperlinks>
  <pageMargins left="0.70866141732283472" right="0.70866141732283472" top="0.74803149606299213" bottom="0.74803149606299213" header="0.31496062992125984" footer="0.31496062992125984"/>
  <pageSetup paperSize="9" scale="55" fitToHeight="0" orientation="landscape" r:id="rId1"/>
  <headerFooter>
    <oddFooter>&amp;C1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B1:T20"/>
  <sheetViews>
    <sheetView showGridLines="0" zoomScale="90" zoomScaleNormal="90" zoomScalePageLayoutView="70" workbookViewId="0"/>
  </sheetViews>
  <sheetFormatPr defaultColWidth="9.140625" defaultRowHeight="14.25"/>
  <cols>
    <col min="1" max="1" width="4.7109375" style="8" customWidth="1"/>
    <col min="2" max="2" width="5.140625" style="8" customWidth="1"/>
    <col min="3" max="3" width="44.85546875" style="8" customWidth="1"/>
    <col min="4" max="16" width="12.28515625" style="8" customWidth="1"/>
    <col min="17" max="17" width="17.85546875" style="8" customWidth="1"/>
    <col min="18" max="18" width="12.28515625" style="8" customWidth="1"/>
    <col min="19" max="19" width="4.85546875" style="8" customWidth="1"/>
    <col min="20" max="20" width="13.140625" style="8" bestFit="1" customWidth="1"/>
    <col min="21" max="16384" width="9.140625" style="8"/>
  </cols>
  <sheetData>
    <row r="1" spans="2:20" ht="18">
      <c r="B1" s="48"/>
      <c r="C1" s="101" t="s">
        <v>716</v>
      </c>
      <c r="D1" s="27"/>
      <c r="E1" s="27"/>
      <c r="F1" s="27"/>
      <c r="G1" s="27"/>
      <c r="H1" s="27"/>
      <c r="I1" s="27"/>
      <c r="J1" s="27"/>
      <c r="K1" s="27"/>
      <c r="L1" s="27"/>
      <c r="M1" s="27"/>
      <c r="N1" s="27"/>
      <c r="O1" s="27"/>
      <c r="P1" s="27"/>
      <c r="Q1" s="27"/>
      <c r="R1" s="27"/>
      <c r="S1" s="27"/>
      <c r="T1" s="679" t="s">
        <v>1038</v>
      </c>
    </row>
    <row r="2" spans="2:20" ht="18.600000000000001" customHeight="1">
      <c r="C2" s="61" t="s">
        <v>830</v>
      </c>
      <c r="T2" s="7"/>
    </row>
    <row r="3" spans="2:20">
      <c r="C3" s="583"/>
    </row>
    <row r="4" spans="2:20" s="2" customFormat="1" ht="20.100000000000001" customHeight="1">
      <c r="B4" s="56"/>
      <c r="C4" s="56"/>
      <c r="D4" s="57" t="s">
        <v>4</v>
      </c>
      <c r="E4" s="57" t="s">
        <v>5</v>
      </c>
      <c r="F4" s="57" t="s">
        <v>6</v>
      </c>
      <c r="G4" s="57" t="s">
        <v>41</v>
      </c>
      <c r="H4" s="57" t="s">
        <v>42</v>
      </c>
      <c r="I4" s="57" t="s">
        <v>94</v>
      </c>
      <c r="J4" s="57" t="s">
        <v>95</v>
      </c>
      <c r="K4" s="57" t="s">
        <v>96</v>
      </c>
      <c r="L4" s="57" t="s">
        <v>218</v>
      </c>
      <c r="M4" s="57" t="s">
        <v>219</v>
      </c>
      <c r="N4" s="57" t="s">
        <v>220</v>
      </c>
      <c r="O4" s="57" t="s">
        <v>221</v>
      </c>
      <c r="P4" s="57" t="s">
        <v>222</v>
      </c>
      <c r="Q4" s="57" t="s">
        <v>443</v>
      </c>
      <c r="R4" s="57" t="s">
        <v>444</v>
      </c>
      <c r="S4" s="8"/>
    </row>
    <row r="5" spans="2:20" s="12" customFormat="1" ht="20.100000000000001" customHeight="1">
      <c r="B5" s="30"/>
      <c r="C5" s="30"/>
      <c r="D5" s="1077" t="s">
        <v>719</v>
      </c>
      <c r="E5" s="1077"/>
      <c r="F5" s="1077"/>
      <c r="G5" s="1077"/>
      <c r="H5" s="1077"/>
      <c r="I5" s="1077"/>
      <c r="J5" s="1077"/>
      <c r="K5" s="1077" t="s">
        <v>720</v>
      </c>
      <c r="L5" s="1077"/>
      <c r="M5" s="1077"/>
      <c r="N5" s="1077"/>
      <c r="O5" s="1077" t="s">
        <v>721</v>
      </c>
      <c r="P5" s="1077"/>
      <c r="Q5" s="1077"/>
      <c r="R5" s="1077"/>
      <c r="S5" s="47"/>
    </row>
    <row r="6" spans="2:20" s="12" customFormat="1" ht="20.100000000000001" customHeight="1">
      <c r="B6" s="30"/>
      <c r="C6" s="30"/>
      <c r="D6" s="1078" t="s">
        <v>722</v>
      </c>
      <c r="E6" s="1078"/>
      <c r="F6" s="1078"/>
      <c r="G6" s="1078"/>
      <c r="H6" s="1078" t="s">
        <v>723</v>
      </c>
      <c r="I6" s="1078"/>
      <c r="J6" s="538" t="s">
        <v>724</v>
      </c>
      <c r="K6" s="1078" t="s">
        <v>722</v>
      </c>
      <c r="L6" s="1078"/>
      <c r="M6" s="1075" t="s">
        <v>723</v>
      </c>
      <c r="N6" s="538" t="s">
        <v>724</v>
      </c>
      <c r="O6" s="1078" t="s">
        <v>722</v>
      </c>
      <c r="P6" s="1078"/>
      <c r="Q6" s="1075" t="s">
        <v>723</v>
      </c>
      <c r="R6" s="538" t="s">
        <v>724</v>
      </c>
      <c r="S6" s="46"/>
    </row>
    <row r="7" spans="2:20" s="12" customFormat="1" ht="20.100000000000001" customHeight="1">
      <c r="B7" s="30"/>
      <c r="C7" s="30"/>
      <c r="D7" s="1078" t="s">
        <v>725</v>
      </c>
      <c r="E7" s="1078"/>
      <c r="F7" s="1078" t="s">
        <v>726</v>
      </c>
      <c r="G7" s="1078"/>
      <c r="H7" s="1075"/>
      <c r="I7" s="1075" t="s">
        <v>727</v>
      </c>
      <c r="J7" s="1075"/>
      <c r="K7" s="1075" t="s">
        <v>725</v>
      </c>
      <c r="L7" s="1075" t="s">
        <v>726</v>
      </c>
      <c r="M7" s="1075"/>
      <c r="N7" s="1075"/>
      <c r="O7" s="1075" t="s">
        <v>725</v>
      </c>
      <c r="P7" s="1075" t="s">
        <v>726</v>
      </c>
      <c r="Q7" s="1075"/>
      <c r="R7" s="1075"/>
      <c r="S7" s="46"/>
    </row>
    <row r="8" spans="2:20" s="12" customFormat="1" ht="20.100000000000001" customHeight="1" thickBot="1">
      <c r="B8" s="30"/>
      <c r="C8" s="30"/>
      <c r="D8" s="485"/>
      <c r="E8" s="485" t="s">
        <v>727</v>
      </c>
      <c r="F8" s="485"/>
      <c r="G8" s="485" t="s">
        <v>727</v>
      </c>
      <c r="H8" s="1076"/>
      <c r="I8" s="1076"/>
      <c r="J8" s="1076"/>
      <c r="K8" s="1076"/>
      <c r="L8" s="1076"/>
      <c r="M8" s="1076"/>
      <c r="N8" s="1076"/>
      <c r="O8" s="1076"/>
      <c r="P8" s="1076"/>
      <c r="Q8" s="1076"/>
      <c r="R8" s="1076"/>
      <c r="S8" s="26"/>
    </row>
    <row r="9" spans="2:20" s="12" customFormat="1" ht="20.100000000000001" customHeight="1">
      <c r="B9" s="483">
        <v>1</v>
      </c>
      <c r="C9" s="484" t="s">
        <v>728</v>
      </c>
      <c r="D9" s="610">
        <f>+D10+D15</f>
        <v>15.02</v>
      </c>
      <c r="E9" s="611">
        <f>+E10+E15</f>
        <v>15.02</v>
      </c>
      <c r="F9" s="610">
        <f>+F10+F15</f>
        <v>0</v>
      </c>
      <c r="G9" s="611">
        <f>+G10+G15</f>
        <v>0</v>
      </c>
      <c r="H9" s="610">
        <f>+H10+H15</f>
        <v>5131199.3760000002</v>
      </c>
      <c r="I9" s="611">
        <f t="shared" ref="I9:R9" si="0">+I10+I15</f>
        <v>5131199.3760000002</v>
      </c>
      <c r="J9" s="610">
        <f t="shared" si="0"/>
        <v>5131214.3959999997</v>
      </c>
      <c r="K9" s="610">
        <f t="shared" si="0"/>
        <v>0</v>
      </c>
      <c r="L9" s="610">
        <f t="shared" si="0"/>
        <v>0</v>
      </c>
      <c r="M9" s="610">
        <f t="shared" si="0"/>
        <v>0</v>
      </c>
      <c r="N9" s="610">
        <f t="shared" si="0"/>
        <v>0</v>
      </c>
      <c r="O9" s="610">
        <f t="shared" si="0"/>
        <v>0</v>
      </c>
      <c r="P9" s="610">
        <f t="shared" si="0"/>
        <v>5639.7160000000003</v>
      </c>
      <c r="Q9" s="610">
        <f t="shared" si="0"/>
        <v>0</v>
      </c>
      <c r="R9" s="610">
        <f t="shared" si="0"/>
        <v>5639.7160000000003</v>
      </c>
      <c r="S9" s="55"/>
    </row>
    <row r="10" spans="2:20" s="12" customFormat="1" ht="20.100000000000001" customHeight="1">
      <c r="B10" s="105">
        <v>2</v>
      </c>
      <c r="C10" s="132" t="s">
        <v>729</v>
      </c>
      <c r="D10" s="612">
        <f>+SUM(D11:D14)</f>
        <v>15.02</v>
      </c>
      <c r="E10" s="613">
        <f t="shared" ref="E10:R10" si="1">+SUM(E11:E14)</f>
        <v>15.02</v>
      </c>
      <c r="F10" s="612">
        <f t="shared" si="1"/>
        <v>0</v>
      </c>
      <c r="G10" s="613">
        <f t="shared" si="1"/>
        <v>0</v>
      </c>
      <c r="H10" s="612">
        <f t="shared" si="1"/>
        <v>1014314.716</v>
      </c>
      <c r="I10" s="613">
        <f t="shared" si="1"/>
        <v>1014314.716</v>
      </c>
      <c r="J10" s="612">
        <f t="shared" si="1"/>
        <v>1014329.736</v>
      </c>
      <c r="K10" s="612">
        <f t="shared" si="1"/>
        <v>0</v>
      </c>
      <c r="L10" s="612">
        <f t="shared" si="1"/>
        <v>0</v>
      </c>
      <c r="M10" s="612">
        <f t="shared" si="1"/>
        <v>0</v>
      </c>
      <c r="N10" s="612">
        <f t="shared" si="1"/>
        <v>0</v>
      </c>
      <c r="O10" s="612">
        <f t="shared" si="1"/>
        <v>0</v>
      </c>
      <c r="P10" s="612">
        <f t="shared" si="1"/>
        <v>0</v>
      </c>
      <c r="Q10" s="612">
        <f t="shared" si="1"/>
        <v>0</v>
      </c>
      <c r="R10" s="612">
        <f t="shared" si="1"/>
        <v>0</v>
      </c>
      <c r="S10" s="55"/>
    </row>
    <row r="11" spans="2:20" s="12" customFormat="1" ht="20.100000000000001" customHeight="1">
      <c r="B11" s="105">
        <v>3</v>
      </c>
      <c r="C11" s="476" t="s">
        <v>730</v>
      </c>
      <c r="D11" s="612">
        <v>0</v>
      </c>
      <c r="E11" s="613">
        <v>0</v>
      </c>
      <c r="F11" s="612">
        <v>0</v>
      </c>
      <c r="G11" s="613">
        <v>0</v>
      </c>
      <c r="H11" s="612">
        <v>1014314.716</v>
      </c>
      <c r="I11" s="613">
        <v>1014314.716</v>
      </c>
      <c r="J11" s="612">
        <v>1014314.716</v>
      </c>
      <c r="K11" s="612">
        <v>0</v>
      </c>
      <c r="L11" s="612">
        <v>0</v>
      </c>
      <c r="M11" s="612">
        <v>0</v>
      </c>
      <c r="N11" s="612">
        <v>0</v>
      </c>
      <c r="O11" s="612">
        <v>0</v>
      </c>
      <c r="P11" s="612">
        <v>0</v>
      </c>
      <c r="Q11" s="612">
        <v>0</v>
      </c>
      <c r="R11" s="612">
        <v>0</v>
      </c>
      <c r="S11" s="55"/>
    </row>
    <row r="12" spans="2:20" s="12" customFormat="1" ht="20.100000000000001" customHeight="1">
      <c r="B12" s="105">
        <v>4</v>
      </c>
      <c r="C12" s="476" t="s">
        <v>731</v>
      </c>
      <c r="D12" s="612">
        <v>0</v>
      </c>
      <c r="E12" s="613">
        <v>0</v>
      </c>
      <c r="F12" s="612">
        <v>0</v>
      </c>
      <c r="G12" s="613">
        <v>0</v>
      </c>
      <c r="H12" s="612">
        <v>0</v>
      </c>
      <c r="I12" s="613">
        <v>0</v>
      </c>
      <c r="J12" s="612">
        <v>0</v>
      </c>
      <c r="K12" s="612">
        <v>0</v>
      </c>
      <c r="L12" s="612">
        <v>0</v>
      </c>
      <c r="M12" s="612">
        <v>0</v>
      </c>
      <c r="N12" s="612">
        <v>0</v>
      </c>
      <c r="O12" s="612">
        <v>0</v>
      </c>
      <c r="P12" s="612">
        <v>0</v>
      </c>
      <c r="Q12" s="612">
        <v>0</v>
      </c>
      <c r="R12" s="612">
        <v>0</v>
      </c>
      <c r="S12" s="55"/>
    </row>
    <row r="13" spans="2:20" s="12" customFormat="1" ht="20.100000000000001" customHeight="1">
      <c r="B13" s="105">
        <v>5</v>
      </c>
      <c r="C13" s="476" t="s">
        <v>732</v>
      </c>
      <c r="D13" s="612">
        <v>15.02</v>
      </c>
      <c r="E13" s="613">
        <v>15.02</v>
      </c>
      <c r="F13" s="612">
        <v>0</v>
      </c>
      <c r="G13" s="613">
        <v>0</v>
      </c>
      <c r="H13" s="612">
        <v>0</v>
      </c>
      <c r="I13" s="613">
        <v>0</v>
      </c>
      <c r="J13" s="612">
        <v>15.02</v>
      </c>
      <c r="K13" s="612">
        <v>0</v>
      </c>
      <c r="L13" s="612">
        <v>0</v>
      </c>
      <c r="M13" s="612">
        <v>0</v>
      </c>
      <c r="N13" s="612">
        <v>0</v>
      </c>
      <c r="O13" s="612">
        <v>0</v>
      </c>
      <c r="P13" s="612">
        <v>0</v>
      </c>
      <c r="Q13" s="612">
        <v>0</v>
      </c>
      <c r="R13" s="612">
        <v>0</v>
      </c>
      <c r="S13" s="55"/>
    </row>
    <row r="14" spans="2:20" s="12" customFormat="1" ht="20.100000000000001" customHeight="1">
      <c r="B14" s="105">
        <v>6</v>
      </c>
      <c r="C14" s="476" t="s">
        <v>733</v>
      </c>
      <c r="D14" s="612">
        <v>0</v>
      </c>
      <c r="E14" s="613">
        <v>0</v>
      </c>
      <c r="F14" s="612">
        <v>0</v>
      </c>
      <c r="G14" s="613">
        <v>0</v>
      </c>
      <c r="H14" s="612">
        <v>0</v>
      </c>
      <c r="I14" s="613">
        <v>0</v>
      </c>
      <c r="J14" s="612">
        <v>0</v>
      </c>
      <c r="K14" s="612">
        <v>0</v>
      </c>
      <c r="L14" s="612">
        <v>0</v>
      </c>
      <c r="M14" s="612">
        <v>0</v>
      </c>
      <c r="N14" s="612">
        <v>0</v>
      </c>
      <c r="O14" s="612">
        <v>0</v>
      </c>
      <c r="P14" s="612">
        <v>0</v>
      </c>
      <c r="Q14" s="612">
        <v>0</v>
      </c>
      <c r="R14" s="612">
        <v>0</v>
      </c>
      <c r="S14" s="55"/>
    </row>
    <row r="15" spans="2:20" s="12" customFormat="1" ht="20.100000000000001" customHeight="1">
      <c r="B15" s="105">
        <v>7</v>
      </c>
      <c r="C15" s="132" t="s">
        <v>734</v>
      </c>
      <c r="D15" s="612">
        <f>+SUM(D16:D20)</f>
        <v>0</v>
      </c>
      <c r="E15" s="613">
        <f t="shared" ref="E15:R15" si="2">+SUM(E16:E20)</f>
        <v>0</v>
      </c>
      <c r="F15" s="612">
        <f t="shared" si="2"/>
        <v>0</v>
      </c>
      <c r="G15" s="613">
        <f t="shared" si="2"/>
        <v>0</v>
      </c>
      <c r="H15" s="612">
        <f t="shared" si="2"/>
        <v>4116884.66</v>
      </c>
      <c r="I15" s="613">
        <f t="shared" si="2"/>
        <v>4116884.66</v>
      </c>
      <c r="J15" s="612">
        <f t="shared" si="2"/>
        <v>4116884.66</v>
      </c>
      <c r="K15" s="612">
        <f t="shared" si="2"/>
        <v>0</v>
      </c>
      <c r="L15" s="612">
        <f t="shared" si="2"/>
        <v>0</v>
      </c>
      <c r="M15" s="612">
        <f t="shared" si="2"/>
        <v>0</v>
      </c>
      <c r="N15" s="612">
        <f t="shared" si="2"/>
        <v>0</v>
      </c>
      <c r="O15" s="612">
        <f t="shared" si="2"/>
        <v>0</v>
      </c>
      <c r="P15" s="612">
        <f t="shared" si="2"/>
        <v>5639.7160000000003</v>
      </c>
      <c r="Q15" s="612">
        <f t="shared" si="2"/>
        <v>0</v>
      </c>
      <c r="R15" s="612">
        <f t="shared" si="2"/>
        <v>5639.7160000000003</v>
      </c>
      <c r="S15" s="55"/>
    </row>
    <row r="16" spans="2:20" s="12" customFormat="1" ht="20.100000000000001" customHeight="1">
      <c r="B16" s="105">
        <v>8</v>
      </c>
      <c r="C16" s="476" t="s">
        <v>735</v>
      </c>
      <c r="D16" s="612">
        <v>0</v>
      </c>
      <c r="E16" s="613">
        <v>0</v>
      </c>
      <c r="F16" s="612">
        <v>0</v>
      </c>
      <c r="G16" s="613">
        <v>0</v>
      </c>
      <c r="H16" s="612">
        <v>2303860.213</v>
      </c>
      <c r="I16" s="613">
        <v>2303860.213</v>
      </c>
      <c r="J16" s="612">
        <v>2303860.213</v>
      </c>
      <c r="K16" s="612">
        <v>0</v>
      </c>
      <c r="L16" s="612">
        <v>0</v>
      </c>
      <c r="M16" s="612">
        <v>0</v>
      </c>
      <c r="N16" s="612">
        <v>0</v>
      </c>
      <c r="O16" s="612">
        <v>0</v>
      </c>
      <c r="P16" s="612">
        <v>0</v>
      </c>
      <c r="Q16" s="612">
        <v>0</v>
      </c>
      <c r="R16" s="612">
        <v>0</v>
      </c>
      <c r="S16" s="55"/>
    </row>
    <row r="17" spans="2:18" s="12" customFormat="1" ht="20.100000000000001" customHeight="1">
      <c r="B17" s="105">
        <v>9</v>
      </c>
      <c r="C17" s="476" t="s">
        <v>736</v>
      </c>
      <c r="D17" s="612">
        <v>0</v>
      </c>
      <c r="E17" s="613">
        <v>0</v>
      </c>
      <c r="F17" s="612">
        <v>0</v>
      </c>
      <c r="G17" s="613">
        <v>0</v>
      </c>
      <c r="H17" s="612">
        <v>1813024.4469999999</v>
      </c>
      <c r="I17" s="613">
        <v>1813024.4469999999</v>
      </c>
      <c r="J17" s="612">
        <v>1813024.4469999999</v>
      </c>
      <c r="K17" s="612">
        <v>0</v>
      </c>
      <c r="L17" s="612">
        <v>0</v>
      </c>
      <c r="M17" s="612">
        <v>0</v>
      </c>
      <c r="N17" s="612">
        <v>0</v>
      </c>
      <c r="O17" s="612">
        <v>0</v>
      </c>
      <c r="P17" s="612">
        <v>0</v>
      </c>
      <c r="Q17" s="612">
        <v>0</v>
      </c>
      <c r="R17" s="612">
        <v>0</v>
      </c>
    </row>
    <row r="18" spans="2:18" s="12" customFormat="1" ht="20.100000000000001" customHeight="1">
      <c r="B18" s="105">
        <v>10</v>
      </c>
      <c r="C18" s="476" t="s">
        <v>737</v>
      </c>
      <c r="D18" s="612">
        <v>0</v>
      </c>
      <c r="E18" s="613">
        <v>0</v>
      </c>
      <c r="F18" s="612">
        <v>0</v>
      </c>
      <c r="G18" s="613">
        <v>0</v>
      </c>
      <c r="H18" s="612">
        <v>0</v>
      </c>
      <c r="I18" s="613">
        <v>0</v>
      </c>
      <c r="J18" s="612">
        <v>0</v>
      </c>
      <c r="K18" s="612">
        <v>0</v>
      </c>
      <c r="L18" s="612">
        <v>0</v>
      </c>
      <c r="M18" s="612">
        <v>0</v>
      </c>
      <c r="N18" s="612">
        <v>0</v>
      </c>
      <c r="O18" s="612">
        <v>0</v>
      </c>
      <c r="P18" s="612">
        <v>0</v>
      </c>
      <c r="Q18" s="612">
        <v>0</v>
      </c>
      <c r="R18" s="612">
        <v>0</v>
      </c>
    </row>
    <row r="19" spans="2:18" s="12" customFormat="1" ht="20.100000000000001" customHeight="1">
      <c r="B19" s="105">
        <v>11</v>
      </c>
      <c r="C19" s="476" t="s">
        <v>738</v>
      </c>
      <c r="D19" s="612">
        <v>0</v>
      </c>
      <c r="E19" s="613">
        <v>0</v>
      </c>
      <c r="F19" s="612">
        <v>0</v>
      </c>
      <c r="G19" s="613">
        <v>0</v>
      </c>
      <c r="H19" s="612">
        <v>0</v>
      </c>
      <c r="I19" s="613">
        <v>0</v>
      </c>
      <c r="J19" s="612">
        <v>0</v>
      </c>
      <c r="K19" s="612">
        <v>0</v>
      </c>
      <c r="L19" s="612">
        <v>0</v>
      </c>
      <c r="M19" s="612">
        <v>0</v>
      </c>
      <c r="N19" s="612">
        <v>0</v>
      </c>
      <c r="O19" s="612">
        <v>0</v>
      </c>
      <c r="P19" s="612">
        <v>5639.7160000000003</v>
      </c>
      <c r="Q19" s="612">
        <v>0</v>
      </c>
      <c r="R19" s="612">
        <v>5639.7160000000003</v>
      </c>
    </row>
    <row r="20" spans="2:18" s="12" customFormat="1" ht="20.100000000000001" customHeight="1" thickBot="1">
      <c r="B20" s="123">
        <v>12</v>
      </c>
      <c r="C20" s="477" t="s">
        <v>733</v>
      </c>
      <c r="D20" s="614">
        <v>0</v>
      </c>
      <c r="E20" s="615">
        <v>0</v>
      </c>
      <c r="F20" s="614">
        <v>0</v>
      </c>
      <c r="G20" s="615">
        <v>0</v>
      </c>
      <c r="H20" s="614">
        <v>0</v>
      </c>
      <c r="I20" s="615">
        <v>0</v>
      </c>
      <c r="J20" s="614">
        <v>0</v>
      </c>
      <c r="K20" s="614">
        <v>0</v>
      </c>
      <c r="L20" s="614">
        <v>0</v>
      </c>
      <c r="M20" s="614">
        <v>0</v>
      </c>
      <c r="N20" s="614">
        <v>0</v>
      </c>
      <c r="O20" s="614">
        <v>0</v>
      </c>
      <c r="P20" s="614">
        <v>0</v>
      </c>
      <c r="Q20" s="614">
        <v>0</v>
      </c>
      <c r="R20" s="614">
        <v>0</v>
      </c>
    </row>
  </sheetData>
  <mergeCells count="20">
    <mergeCell ref="P7:P8"/>
    <mergeCell ref="R7:R8"/>
    <mergeCell ref="K7:K8"/>
    <mergeCell ref="D5:J5"/>
    <mergeCell ref="K5:N5"/>
    <mergeCell ref="O5:R5"/>
    <mergeCell ref="D6:G6"/>
    <mergeCell ref="H6:I6"/>
    <mergeCell ref="K6:L6"/>
    <mergeCell ref="M6:M8"/>
    <mergeCell ref="O6:P6"/>
    <mergeCell ref="Q6:Q8"/>
    <mergeCell ref="D7:E7"/>
    <mergeCell ref="F7:G7"/>
    <mergeCell ref="H7:H8"/>
    <mergeCell ref="I7:I8"/>
    <mergeCell ref="J7:J8"/>
    <mergeCell ref="L7:L8"/>
    <mergeCell ref="N7:N8"/>
    <mergeCell ref="O7:O8"/>
  </mergeCells>
  <hyperlinks>
    <hyperlink ref="T2" location="Índice!A1" display="Voltar ao Índice" xr:uid="{00000000-0004-0000-1E00-000000000000}"/>
    <hyperlink ref="T1" location="Índice!A1" display="Voltar ao Índice" xr:uid="{00000000-0004-0000-1E00-000001000000}"/>
  </hyperlinks>
  <pageMargins left="0.70866141732283472" right="0.70866141732283472" top="0.74803149606299213" bottom="0.74803149606299213" header="0.31496062992125984" footer="0.31496062992125984"/>
  <pageSetup paperSize="9" scale="48" orientation="landscape" r:id="rId1"/>
  <headerFooter>
    <oddFooter>&amp;C1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B1:V19"/>
  <sheetViews>
    <sheetView showGridLines="0" zoomScale="90" zoomScaleNormal="90" zoomScalePageLayoutView="70" workbookViewId="0"/>
  </sheetViews>
  <sheetFormatPr defaultColWidth="9.140625" defaultRowHeight="14.25"/>
  <cols>
    <col min="1" max="1" width="4.7109375" style="8" customWidth="1"/>
    <col min="2" max="2" width="5.140625" style="8" customWidth="1"/>
    <col min="3" max="3" width="23.140625" style="8" customWidth="1"/>
    <col min="4" max="20" width="13.85546875" style="8" customWidth="1"/>
    <col min="21" max="21" width="9" style="8" customWidth="1"/>
    <col min="22" max="22" width="13.140625" style="8" bestFit="1" customWidth="1"/>
    <col min="23" max="16384" width="9.140625" style="8"/>
  </cols>
  <sheetData>
    <row r="1" spans="2:22" ht="18">
      <c r="C1" s="101" t="s">
        <v>717</v>
      </c>
      <c r="V1" s="679" t="s">
        <v>1038</v>
      </c>
    </row>
    <row r="2" spans="2:22" ht="18.600000000000001" customHeight="1">
      <c r="C2" s="438" t="s">
        <v>830</v>
      </c>
      <c r="D2" s="53"/>
      <c r="E2" s="53"/>
      <c r="F2" s="53"/>
      <c r="G2" s="53"/>
      <c r="H2" s="53"/>
      <c r="I2" s="53"/>
      <c r="J2" s="53"/>
      <c r="K2" s="53"/>
      <c r="L2" s="54"/>
      <c r="M2" s="54"/>
    </row>
    <row r="3" spans="2:22" s="2" customFormat="1" ht="12.75"/>
    <row r="4" spans="2:22" s="67" customFormat="1" ht="20.100000000000001" customHeight="1">
      <c r="D4" s="57" t="s">
        <v>4</v>
      </c>
      <c r="E4" s="57" t="s">
        <v>5</v>
      </c>
      <c r="F4" s="57" t="s">
        <v>6</v>
      </c>
      <c r="G4" s="57" t="s">
        <v>41</v>
      </c>
      <c r="H4" s="57" t="s">
        <v>42</v>
      </c>
      <c r="I4" s="57" t="s">
        <v>94</v>
      </c>
      <c r="J4" s="57" t="s">
        <v>95</v>
      </c>
      <c r="K4" s="57" t="s">
        <v>96</v>
      </c>
      <c r="L4" s="57" t="s">
        <v>218</v>
      </c>
      <c r="M4" s="57" t="s">
        <v>219</v>
      </c>
      <c r="N4" s="57" t="s">
        <v>220</v>
      </c>
      <c r="O4" s="57" t="s">
        <v>221</v>
      </c>
      <c r="P4" s="57" t="s">
        <v>222</v>
      </c>
      <c r="Q4" s="57" t="s">
        <v>443</v>
      </c>
      <c r="R4" s="57" t="s">
        <v>444</v>
      </c>
      <c r="S4" s="57" t="s">
        <v>594</v>
      </c>
      <c r="T4" s="57" t="s">
        <v>595</v>
      </c>
      <c r="U4" s="57"/>
    </row>
    <row r="5" spans="2:22" s="216" customFormat="1" ht="24.95" customHeight="1">
      <c r="B5" s="56"/>
      <c r="C5" s="56"/>
      <c r="D5" s="1079" t="s">
        <v>739</v>
      </c>
      <c r="E5" s="1080"/>
      <c r="F5" s="1080"/>
      <c r="G5" s="1080"/>
      <c r="H5" s="1080"/>
      <c r="I5" s="1080" t="s">
        <v>740</v>
      </c>
      <c r="J5" s="1080"/>
      <c r="K5" s="1080"/>
      <c r="L5" s="1080"/>
      <c r="M5" s="1081" t="s">
        <v>741</v>
      </c>
      <c r="N5" s="1081"/>
      <c r="O5" s="1081"/>
      <c r="P5" s="1081"/>
      <c r="Q5" s="1081" t="s">
        <v>742</v>
      </c>
      <c r="R5" s="1081"/>
      <c r="S5" s="1081"/>
      <c r="T5" s="1082"/>
      <c r="U5" s="423"/>
    </row>
    <row r="6" spans="2:22" s="216" customFormat="1" ht="24.95" customHeight="1" thickBot="1">
      <c r="B6" s="56"/>
      <c r="C6" s="56"/>
      <c r="D6" s="994" t="s">
        <v>743</v>
      </c>
      <c r="E6" s="995" t="s">
        <v>744</v>
      </c>
      <c r="F6" s="995" t="s">
        <v>745</v>
      </c>
      <c r="G6" s="995" t="s">
        <v>746</v>
      </c>
      <c r="H6" s="995" t="s">
        <v>747</v>
      </c>
      <c r="I6" s="995" t="s">
        <v>748</v>
      </c>
      <c r="J6" s="995" t="s">
        <v>749</v>
      </c>
      <c r="K6" s="995" t="s">
        <v>750</v>
      </c>
      <c r="L6" s="996" t="s">
        <v>751</v>
      </c>
      <c r="M6" s="995" t="s">
        <v>748</v>
      </c>
      <c r="N6" s="995" t="s">
        <v>749</v>
      </c>
      <c r="O6" s="995" t="s">
        <v>750</v>
      </c>
      <c r="P6" s="996" t="s">
        <v>752</v>
      </c>
      <c r="Q6" s="995" t="s">
        <v>748</v>
      </c>
      <c r="R6" s="995" t="s">
        <v>749</v>
      </c>
      <c r="S6" s="995" t="s">
        <v>750</v>
      </c>
      <c r="T6" s="997" t="s">
        <v>752</v>
      </c>
      <c r="U6" s="482"/>
    </row>
    <row r="7" spans="2:22" s="32" customFormat="1" ht="20.100000000000001" customHeight="1">
      <c r="B7" s="483">
        <v>1</v>
      </c>
      <c r="C7" s="484" t="s">
        <v>728</v>
      </c>
      <c r="D7" s="610">
        <v>5131214.3959999997</v>
      </c>
      <c r="E7" s="610">
        <v>0</v>
      </c>
      <c r="F7" s="610">
        <v>0</v>
      </c>
      <c r="G7" s="610">
        <v>0</v>
      </c>
      <c r="H7" s="610">
        <v>0</v>
      </c>
      <c r="I7" s="610">
        <v>5131214.3959999997</v>
      </c>
      <c r="J7" s="610">
        <v>0</v>
      </c>
      <c r="K7" s="610">
        <v>0</v>
      </c>
      <c r="L7" s="610">
        <v>0</v>
      </c>
      <c r="M7" s="610">
        <v>558507.929</v>
      </c>
      <c r="N7" s="610">
        <v>0</v>
      </c>
      <c r="O7" s="610">
        <v>0</v>
      </c>
      <c r="P7" s="610">
        <v>0</v>
      </c>
      <c r="Q7" s="610">
        <v>44680.634320000005</v>
      </c>
      <c r="R7" s="610">
        <v>0</v>
      </c>
      <c r="S7" s="610">
        <v>0</v>
      </c>
      <c r="T7" s="610">
        <v>0</v>
      </c>
      <c r="U7" s="51"/>
    </row>
    <row r="8" spans="2:22" s="32" customFormat="1" ht="20.100000000000001" customHeight="1">
      <c r="B8" s="105">
        <v>2</v>
      </c>
      <c r="C8" s="132" t="s">
        <v>753</v>
      </c>
      <c r="D8" s="616">
        <v>15.02</v>
      </c>
      <c r="E8" s="616">
        <v>0</v>
      </c>
      <c r="F8" s="616">
        <v>0</v>
      </c>
      <c r="G8" s="616">
        <v>0</v>
      </c>
      <c r="H8" s="616">
        <v>0</v>
      </c>
      <c r="I8" s="616">
        <v>15.02</v>
      </c>
      <c r="J8" s="616">
        <v>0</v>
      </c>
      <c r="K8" s="616">
        <v>0</v>
      </c>
      <c r="L8" s="616">
        <v>0</v>
      </c>
      <c r="M8" s="616">
        <v>1.502</v>
      </c>
      <c r="N8" s="616">
        <v>0</v>
      </c>
      <c r="O8" s="616">
        <v>0</v>
      </c>
      <c r="P8" s="616">
        <v>0</v>
      </c>
      <c r="Q8" s="616">
        <v>0.12016</v>
      </c>
      <c r="R8" s="616">
        <v>0</v>
      </c>
      <c r="S8" s="616">
        <v>0</v>
      </c>
      <c r="T8" s="616">
        <v>0</v>
      </c>
      <c r="U8" s="51"/>
    </row>
    <row r="9" spans="2:22" s="32" customFormat="1" ht="20.100000000000001" customHeight="1">
      <c r="B9" s="105">
        <v>3</v>
      </c>
      <c r="C9" s="476" t="s">
        <v>754</v>
      </c>
      <c r="D9" s="616">
        <v>15.02</v>
      </c>
      <c r="E9" s="616">
        <v>0</v>
      </c>
      <c r="F9" s="616">
        <v>0</v>
      </c>
      <c r="G9" s="616">
        <v>0</v>
      </c>
      <c r="H9" s="616">
        <v>0</v>
      </c>
      <c r="I9" s="616">
        <v>15.02</v>
      </c>
      <c r="J9" s="616">
        <v>0</v>
      </c>
      <c r="K9" s="616">
        <v>0</v>
      </c>
      <c r="L9" s="616">
        <v>0</v>
      </c>
      <c r="M9" s="616">
        <v>1.502</v>
      </c>
      <c r="N9" s="616">
        <v>0</v>
      </c>
      <c r="O9" s="616">
        <v>0</v>
      </c>
      <c r="P9" s="616">
        <v>0</v>
      </c>
      <c r="Q9" s="616">
        <v>0.12016</v>
      </c>
      <c r="R9" s="616">
        <v>0</v>
      </c>
      <c r="S9" s="616">
        <v>0</v>
      </c>
      <c r="T9" s="616">
        <v>0</v>
      </c>
      <c r="U9" s="51"/>
    </row>
    <row r="10" spans="2:22" s="32" customFormat="1" ht="20.100000000000001" customHeight="1">
      <c r="B10" s="105">
        <v>4</v>
      </c>
      <c r="C10" s="476" t="s">
        <v>755</v>
      </c>
      <c r="D10" s="616">
        <v>15.02</v>
      </c>
      <c r="E10" s="616">
        <v>0</v>
      </c>
      <c r="F10" s="616">
        <v>0</v>
      </c>
      <c r="G10" s="616">
        <v>0</v>
      </c>
      <c r="H10" s="616">
        <v>0</v>
      </c>
      <c r="I10" s="616">
        <v>15.02</v>
      </c>
      <c r="J10" s="616">
        <v>0</v>
      </c>
      <c r="K10" s="616">
        <v>0</v>
      </c>
      <c r="L10" s="616">
        <v>0</v>
      </c>
      <c r="M10" s="616">
        <v>1.502</v>
      </c>
      <c r="N10" s="616">
        <v>0</v>
      </c>
      <c r="O10" s="616">
        <v>0</v>
      </c>
      <c r="P10" s="616">
        <v>0</v>
      </c>
      <c r="Q10" s="616">
        <v>0.12016</v>
      </c>
      <c r="R10" s="616">
        <v>0</v>
      </c>
      <c r="S10" s="616">
        <v>0</v>
      </c>
      <c r="T10" s="616">
        <v>0</v>
      </c>
      <c r="U10" s="51"/>
    </row>
    <row r="11" spans="2:22" s="32" customFormat="1" ht="20.100000000000001" customHeight="1">
      <c r="B11" s="105">
        <v>5</v>
      </c>
      <c r="C11" s="476" t="s">
        <v>756</v>
      </c>
      <c r="D11" s="616">
        <v>15.02</v>
      </c>
      <c r="E11" s="616">
        <v>0</v>
      </c>
      <c r="F11" s="616">
        <v>0</v>
      </c>
      <c r="G11" s="616">
        <v>0</v>
      </c>
      <c r="H11" s="616">
        <v>0</v>
      </c>
      <c r="I11" s="616">
        <v>15.02</v>
      </c>
      <c r="J11" s="616">
        <v>0</v>
      </c>
      <c r="K11" s="616">
        <v>0</v>
      </c>
      <c r="L11" s="616">
        <v>0</v>
      </c>
      <c r="M11" s="616">
        <v>1.502</v>
      </c>
      <c r="N11" s="616">
        <v>0</v>
      </c>
      <c r="O11" s="616">
        <v>0</v>
      </c>
      <c r="P11" s="616">
        <v>0</v>
      </c>
      <c r="Q11" s="616">
        <v>0.12016</v>
      </c>
      <c r="R11" s="616">
        <v>0</v>
      </c>
      <c r="S11" s="616">
        <v>0</v>
      </c>
      <c r="T11" s="616">
        <v>0</v>
      </c>
      <c r="U11" s="51"/>
    </row>
    <row r="12" spans="2:22" s="32" customFormat="1" ht="20.100000000000001" customHeight="1">
      <c r="B12" s="105">
        <v>6</v>
      </c>
      <c r="C12" s="476" t="s">
        <v>757</v>
      </c>
      <c r="D12" s="616">
        <v>0</v>
      </c>
      <c r="E12" s="616">
        <v>0</v>
      </c>
      <c r="F12" s="616">
        <v>0</v>
      </c>
      <c r="G12" s="616">
        <v>0</v>
      </c>
      <c r="H12" s="616">
        <v>0</v>
      </c>
      <c r="I12" s="616">
        <v>0</v>
      </c>
      <c r="J12" s="616">
        <v>0</v>
      </c>
      <c r="K12" s="616">
        <v>0</v>
      </c>
      <c r="L12" s="616">
        <v>0</v>
      </c>
      <c r="M12" s="616">
        <v>0</v>
      </c>
      <c r="N12" s="616">
        <v>0</v>
      </c>
      <c r="O12" s="616">
        <v>0</v>
      </c>
      <c r="P12" s="616">
        <v>0</v>
      </c>
      <c r="Q12" s="616">
        <v>0</v>
      </c>
      <c r="R12" s="616">
        <v>0</v>
      </c>
      <c r="S12" s="616">
        <v>0</v>
      </c>
      <c r="T12" s="616">
        <v>0</v>
      </c>
      <c r="U12" s="51"/>
    </row>
    <row r="13" spans="2:22" s="32" customFormat="1" ht="20.100000000000001" customHeight="1">
      <c r="B13" s="105">
        <v>7</v>
      </c>
      <c r="C13" s="132" t="s">
        <v>756</v>
      </c>
      <c r="D13" s="616">
        <v>0</v>
      </c>
      <c r="E13" s="616">
        <v>0</v>
      </c>
      <c r="F13" s="616">
        <v>0</v>
      </c>
      <c r="G13" s="616">
        <v>0</v>
      </c>
      <c r="H13" s="616">
        <v>0</v>
      </c>
      <c r="I13" s="616">
        <v>0</v>
      </c>
      <c r="J13" s="616">
        <v>0</v>
      </c>
      <c r="K13" s="616">
        <v>0</v>
      </c>
      <c r="L13" s="616">
        <v>0</v>
      </c>
      <c r="M13" s="616">
        <v>0</v>
      </c>
      <c r="N13" s="616">
        <v>0</v>
      </c>
      <c r="O13" s="616">
        <v>0</v>
      </c>
      <c r="P13" s="616">
        <v>0</v>
      </c>
      <c r="Q13" s="616">
        <v>0</v>
      </c>
      <c r="R13" s="616">
        <v>0</v>
      </c>
      <c r="S13" s="616">
        <v>0</v>
      </c>
      <c r="T13" s="616">
        <v>0</v>
      </c>
      <c r="U13" s="51"/>
    </row>
    <row r="14" spans="2:22" s="32" customFormat="1" ht="20.100000000000001" customHeight="1">
      <c r="B14" s="105">
        <v>8</v>
      </c>
      <c r="C14" s="476" t="s">
        <v>758</v>
      </c>
      <c r="D14" s="616">
        <v>0</v>
      </c>
      <c r="E14" s="616">
        <v>0</v>
      </c>
      <c r="F14" s="616">
        <v>0</v>
      </c>
      <c r="G14" s="616">
        <v>0</v>
      </c>
      <c r="H14" s="616">
        <v>0</v>
      </c>
      <c r="I14" s="616">
        <v>0</v>
      </c>
      <c r="J14" s="616">
        <v>0</v>
      </c>
      <c r="K14" s="616">
        <v>0</v>
      </c>
      <c r="L14" s="616">
        <v>0</v>
      </c>
      <c r="M14" s="616">
        <v>0</v>
      </c>
      <c r="N14" s="616">
        <v>0</v>
      </c>
      <c r="O14" s="616">
        <v>0</v>
      </c>
      <c r="P14" s="616">
        <v>0</v>
      </c>
      <c r="Q14" s="616">
        <v>0</v>
      </c>
      <c r="R14" s="616">
        <v>0</v>
      </c>
      <c r="S14" s="616">
        <v>0</v>
      </c>
      <c r="T14" s="616">
        <v>0</v>
      </c>
      <c r="U14" s="51"/>
    </row>
    <row r="15" spans="2:22" s="32" customFormat="1" ht="20.100000000000001" customHeight="1">
      <c r="B15" s="105">
        <v>9</v>
      </c>
      <c r="C15" s="476" t="s">
        <v>759</v>
      </c>
      <c r="D15" s="616">
        <v>5131199.3760000002</v>
      </c>
      <c r="E15" s="616">
        <v>0</v>
      </c>
      <c r="F15" s="616">
        <v>0</v>
      </c>
      <c r="G15" s="616">
        <v>0</v>
      </c>
      <c r="H15" s="616">
        <v>0</v>
      </c>
      <c r="I15" s="616">
        <v>5131199.3760000002</v>
      </c>
      <c r="J15" s="616">
        <v>0</v>
      </c>
      <c r="K15" s="616">
        <v>0</v>
      </c>
      <c r="L15" s="616">
        <v>0</v>
      </c>
      <c r="M15" s="616">
        <v>558506.42700000003</v>
      </c>
      <c r="N15" s="616">
        <v>0</v>
      </c>
      <c r="O15" s="616">
        <v>0</v>
      </c>
      <c r="P15" s="616">
        <v>0</v>
      </c>
      <c r="Q15" s="616">
        <v>44680.514160000006</v>
      </c>
      <c r="R15" s="616">
        <v>0</v>
      </c>
      <c r="S15" s="616">
        <v>0</v>
      </c>
      <c r="T15" s="616">
        <v>0</v>
      </c>
      <c r="U15" s="51"/>
    </row>
    <row r="16" spans="2:22" s="32" customFormat="1" ht="20.100000000000001" customHeight="1">
      <c r="B16" s="105">
        <v>10</v>
      </c>
      <c r="C16" s="476" t="s">
        <v>754</v>
      </c>
      <c r="D16" s="616">
        <v>5131199.3760000002</v>
      </c>
      <c r="E16" s="616">
        <v>0</v>
      </c>
      <c r="F16" s="616">
        <v>0</v>
      </c>
      <c r="G16" s="616">
        <v>0</v>
      </c>
      <c r="H16" s="616">
        <v>0</v>
      </c>
      <c r="I16" s="616">
        <v>5131199.3760000002</v>
      </c>
      <c r="J16" s="616">
        <v>0</v>
      </c>
      <c r="K16" s="616">
        <v>0</v>
      </c>
      <c r="L16" s="616">
        <v>0</v>
      </c>
      <c r="M16" s="616">
        <v>558506.42700000003</v>
      </c>
      <c r="N16" s="616">
        <v>0</v>
      </c>
      <c r="O16" s="616">
        <v>0</v>
      </c>
      <c r="P16" s="616">
        <v>0</v>
      </c>
      <c r="Q16" s="616">
        <v>44680.514160000006</v>
      </c>
      <c r="R16" s="616">
        <v>0</v>
      </c>
      <c r="S16" s="616">
        <v>0</v>
      </c>
      <c r="T16" s="616">
        <v>0</v>
      </c>
      <c r="U16" s="51"/>
    </row>
    <row r="17" spans="2:20" s="32" customFormat="1" ht="20.100000000000001" customHeight="1">
      <c r="B17" s="105">
        <v>11</v>
      </c>
      <c r="C17" s="476" t="s">
        <v>760</v>
      </c>
      <c r="D17" s="616">
        <v>1014314.716</v>
      </c>
      <c r="E17" s="616">
        <v>0</v>
      </c>
      <c r="F17" s="616">
        <v>0</v>
      </c>
      <c r="G17" s="616">
        <v>0</v>
      </c>
      <c r="H17" s="616">
        <v>0</v>
      </c>
      <c r="I17" s="616">
        <v>1014314.716</v>
      </c>
      <c r="J17" s="616">
        <v>0</v>
      </c>
      <c r="K17" s="616">
        <v>0</v>
      </c>
      <c r="L17" s="616">
        <v>0</v>
      </c>
      <c r="M17" s="616">
        <v>152147.20699999999</v>
      </c>
      <c r="N17" s="616">
        <v>0</v>
      </c>
      <c r="O17" s="616">
        <v>0</v>
      </c>
      <c r="P17" s="616">
        <v>0</v>
      </c>
      <c r="Q17" s="616">
        <v>12171.77656</v>
      </c>
      <c r="R17" s="616">
        <v>0</v>
      </c>
      <c r="S17" s="616">
        <v>0</v>
      </c>
      <c r="T17" s="616">
        <v>0</v>
      </c>
    </row>
    <row r="18" spans="2:20" s="32" customFormat="1" ht="20.100000000000001" customHeight="1">
      <c r="B18" s="105">
        <v>12</v>
      </c>
      <c r="C18" s="476" t="s">
        <v>757</v>
      </c>
      <c r="D18" s="616">
        <v>4116884.66</v>
      </c>
      <c r="E18" s="616">
        <v>0</v>
      </c>
      <c r="F18" s="616">
        <v>0</v>
      </c>
      <c r="G18" s="616">
        <v>0</v>
      </c>
      <c r="H18" s="616">
        <v>0</v>
      </c>
      <c r="I18" s="616">
        <v>4116884.66</v>
      </c>
      <c r="J18" s="616">
        <v>0</v>
      </c>
      <c r="K18" s="616">
        <v>0</v>
      </c>
      <c r="L18" s="616">
        <v>0</v>
      </c>
      <c r="M18" s="616">
        <v>406359.22000000003</v>
      </c>
      <c r="N18" s="616">
        <v>0</v>
      </c>
      <c r="O18" s="616">
        <v>0</v>
      </c>
      <c r="P18" s="616">
        <v>0</v>
      </c>
      <c r="Q18" s="616">
        <v>32508.737600000004</v>
      </c>
      <c r="R18" s="616">
        <v>0</v>
      </c>
      <c r="S18" s="616">
        <v>0</v>
      </c>
      <c r="T18" s="616">
        <v>0</v>
      </c>
    </row>
    <row r="19" spans="2:20" s="32" customFormat="1" ht="20.100000000000001" customHeight="1" thickBot="1">
      <c r="B19" s="123">
        <v>13</v>
      </c>
      <c r="C19" s="477" t="s">
        <v>758</v>
      </c>
      <c r="D19" s="614">
        <v>0</v>
      </c>
      <c r="E19" s="614">
        <v>0</v>
      </c>
      <c r="F19" s="614">
        <v>0</v>
      </c>
      <c r="G19" s="614">
        <v>0</v>
      </c>
      <c r="H19" s="614">
        <v>0</v>
      </c>
      <c r="I19" s="614">
        <v>0</v>
      </c>
      <c r="J19" s="614">
        <v>0</v>
      </c>
      <c r="K19" s="614">
        <v>0</v>
      </c>
      <c r="L19" s="614">
        <v>0</v>
      </c>
      <c r="M19" s="614">
        <v>0</v>
      </c>
      <c r="N19" s="614">
        <v>0</v>
      </c>
      <c r="O19" s="614">
        <v>0</v>
      </c>
      <c r="P19" s="614">
        <v>0</v>
      </c>
      <c r="Q19" s="614">
        <v>0</v>
      </c>
      <c r="R19" s="614">
        <v>0</v>
      </c>
      <c r="S19" s="614">
        <v>0</v>
      </c>
      <c r="T19" s="614">
        <v>0</v>
      </c>
    </row>
  </sheetData>
  <mergeCells count="4">
    <mergeCell ref="D5:H5"/>
    <mergeCell ref="I5:L5"/>
    <mergeCell ref="M5:P5"/>
    <mergeCell ref="Q5:T5"/>
  </mergeCells>
  <hyperlinks>
    <hyperlink ref="V1" location="Índice!A1" display="Voltar ao Índice" xr:uid="{00000000-0004-0000-1F00-000000000000}"/>
  </hyperlinks>
  <pageMargins left="0.70866141732283472" right="0.70866141732283472" top="0.74803149606299213" bottom="0.74803149606299213" header="0.31496062992125984" footer="0.31496062992125984"/>
  <pageSetup paperSize="9" scale="43" orientation="landscape" r:id="rId1"/>
  <headerFoot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K21"/>
  <sheetViews>
    <sheetView showGridLines="0" zoomScale="85" zoomScaleNormal="85" workbookViewId="0"/>
  </sheetViews>
  <sheetFormatPr defaultColWidth="9.28515625" defaultRowHeight="16.5"/>
  <cols>
    <col min="1" max="1" width="34.42578125" style="746" bestFit="1" customWidth="1"/>
    <col min="2" max="7" width="15.7109375" style="746" customWidth="1"/>
    <col min="8" max="8" width="9.28515625" style="746"/>
    <col min="9" max="9" width="1" style="746" customWidth="1"/>
    <col min="10" max="16384" width="9.28515625" style="746"/>
  </cols>
  <sheetData>
    <row r="1" spans="1:11" ht="19.5">
      <c r="A1" s="755" t="s">
        <v>1103</v>
      </c>
      <c r="G1" s="679" t="s">
        <v>1038</v>
      </c>
    </row>
    <row r="2" spans="1:11">
      <c r="A2" s="754"/>
    </row>
    <row r="3" spans="1:11" ht="17.25" thickBot="1">
      <c r="A3" s="754"/>
    </row>
    <row r="4" spans="1:11" s="747" customFormat="1" ht="19.5" customHeight="1">
      <c r="A4" s="1034"/>
      <c r="B4" s="1035" t="s">
        <v>1115</v>
      </c>
      <c r="C4" s="1035"/>
      <c r="D4" s="1035" t="s">
        <v>1116</v>
      </c>
      <c r="E4" s="1035"/>
      <c r="F4" s="1035" t="s">
        <v>1117</v>
      </c>
      <c r="G4" s="1035"/>
      <c r="H4" s="746"/>
    </row>
    <row r="5" spans="1:11" s="747" customFormat="1" ht="19.5" customHeight="1">
      <c r="A5" s="1034"/>
      <c r="B5" s="753" t="s">
        <v>1102</v>
      </c>
      <c r="C5" s="753" t="s">
        <v>1101</v>
      </c>
      <c r="D5" s="753" t="s">
        <v>1102</v>
      </c>
      <c r="E5" s="753" t="s">
        <v>1101</v>
      </c>
      <c r="F5" s="753" t="s">
        <v>1102</v>
      </c>
      <c r="G5" s="753" t="s">
        <v>1101</v>
      </c>
      <c r="H5" s="746"/>
    </row>
    <row r="6" spans="1:11" s="747" customFormat="1" ht="26.25" customHeight="1">
      <c r="A6" s="627" t="s">
        <v>956</v>
      </c>
      <c r="B6" s="626">
        <v>16386967.934298679</v>
      </c>
      <c r="C6" s="626">
        <v>16396793.198298682</v>
      </c>
      <c r="D6" s="626">
        <v>15957882.019613881</v>
      </c>
      <c r="E6" s="626">
        <v>15957882.019613881</v>
      </c>
      <c r="F6" s="626">
        <v>15716108.074977107</v>
      </c>
      <c r="G6" s="626">
        <v>15716108.074977109</v>
      </c>
      <c r="H6" s="746"/>
    </row>
    <row r="7" spans="1:11" s="747" customFormat="1" ht="26.25" customHeight="1">
      <c r="A7" s="632" t="s">
        <v>962</v>
      </c>
      <c r="B7" s="631">
        <v>3448737.5744470912</v>
      </c>
      <c r="C7" s="631">
        <v>3541038.9905899996</v>
      </c>
      <c r="D7" s="631">
        <v>2815376.2768446459</v>
      </c>
      <c r="E7" s="631">
        <v>2868228.5449700002</v>
      </c>
      <c r="F7" s="631">
        <v>3017504.5089395088</v>
      </c>
      <c r="G7" s="631">
        <v>3031674.810240001</v>
      </c>
      <c r="H7" s="746"/>
    </row>
    <row r="8" spans="1:11" s="747" customFormat="1" ht="26.25" customHeight="1">
      <c r="A8" s="629" t="s">
        <v>961</v>
      </c>
      <c r="B8" s="752">
        <v>0.21045611294745531</v>
      </c>
      <c r="C8" s="752">
        <v>0.21595923957602972</v>
      </c>
      <c r="D8" s="752">
        <v>0.17642543499095048</v>
      </c>
      <c r="E8" s="752">
        <v>0.1797374201316097</v>
      </c>
      <c r="F8" s="628">
        <v>0.19200074818420998</v>
      </c>
      <c r="G8" s="628">
        <v>0.1929023900686313</v>
      </c>
      <c r="H8" s="746"/>
    </row>
    <row r="9" spans="1:11" s="747" customFormat="1" ht="26.25" customHeight="1">
      <c r="A9" s="629" t="s">
        <v>960</v>
      </c>
      <c r="B9" s="631">
        <v>3848737.5744470912</v>
      </c>
      <c r="C9" s="631">
        <v>3941038.9905899996</v>
      </c>
      <c r="D9" s="631">
        <v>3215376.2768446459</v>
      </c>
      <c r="E9" s="631">
        <v>3268228.5449700002</v>
      </c>
      <c r="F9" s="631">
        <v>3717504.5089395088</v>
      </c>
      <c r="G9" s="631">
        <v>3731674.810240001</v>
      </c>
      <c r="H9" s="746"/>
    </row>
    <row r="10" spans="1:11" s="747" customFormat="1" ht="26.25" customHeight="1">
      <c r="A10" s="629" t="s">
        <v>959</v>
      </c>
      <c r="B10" s="752">
        <v>0.23486575368171106</v>
      </c>
      <c r="C10" s="752">
        <v>0.24035425359874141</v>
      </c>
      <c r="D10" s="752">
        <v>0.20149141802731824</v>
      </c>
      <c r="E10" s="752">
        <v>0.20480340316797746</v>
      </c>
      <c r="F10" s="628">
        <v>0.23654103746324129</v>
      </c>
      <c r="G10" s="628">
        <v>0.23744267934766261</v>
      </c>
      <c r="H10" s="746"/>
    </row>
    <row r="11" spans="1:11" s="747" customFormat="1" ht="26.25" customHeight="1">
      <c r="A11" s="629" t="s">
        <v>958</v>
      </c>
      <c r="B11" s="631">
        <v>3918858.897687091</v>
      </c>
      <c r="C11" s="631">
        <v>4011160.3138299994</v>
      </c>
      <c r="D11" s="631">
        <v>3489102.137364646</v>
      </c>
      <c r="E11" s="631">
        <v>3541954.4054900003</v>
      </c>
      <c r="F11" s="630">
        <v>3985726.1021709386</v>
      </c>
      <c r="G11" s="630">
        <v>3999896.4034700007</v>
      </c>
      <c r="H11" s="746"/>
      <c r="K11" s="834"/>
    </row>
    <row r="12" spans="1:11" s="747" customFormat="1" ht="26.25" customHeight="1">
      <c r="A12" s="629" t="s">
        <v>957</v>
      </c>
      <c r="B12" s="752">
        <v>0.2391448444519586</v>
      </c>
      <c r="C12" s="752">
        <v>0.24463078025806864</v>
      </c>
      <c r="D12" s="752">
        <v>0.21864443746834197</v>
      </c>
      <c r="E12" s="752">
        <v>0.22195642260900122</v>
      </c>
      <c r="F12" s="628">
        <v>0.25360770511097064</v>
      </c>
      <c r="G12" s="628">
        <v>0.25450934699530098</v>
      </c>
      <c r="H12" s="746"/>
    </row>
    <row r="13" spans="1:11" s="747" customFormat="1" ht="26.25" customHeight="1">
      <c r="A13" s="629" t="s">
        <v>964</v>
      </c>
      <c r="B13" s="628">
        <v>0.31860520854131613</v>
      </c>
      <c r="C13" s="628">
        <v>0.32404353021670729</v>
      </c>
      <c r="D13" s="628">
        <v>0.28767278183046263</v>
      </c>
      <c r="E13" s="628">
        <v>0.29098476697112186</v>
      </c>
      <c r="F13" s="628">
        <v>0.32398852973863373</v>
      </c>
      <c r="G13" s="628">
        <v>0.32489017162296402</v>
      </c>
      <c r="H13" s="746"/>
    </row>
    <row r="14" spans="1:11" s="747" customFormat="1" ht="26.25" customHeight="1">
      <c r="A14" s="629" t="s">
        <v>963</v>
      </c>
      <c r="B14" s="628">
        <v>8.701811789250033E-2</v>
      </c>
      <c r="C14" s="628">
        <v>8.8420483114240792E-2</v>
      </c>
      <c r="D14" s="628">
        <v>8.3080925355173932E-2</v>
      </c>
      <c r="E14" s="628">
        <v>8.3951258558655303E-2</v>
      </c>
      <c r="F14" s="628">
        <v>8.9140702463880686E-2</v>
      </c>
      <c r="G14" s="628">
        <v>8.9366606539993648E-2</v>
      </c>
      <c r="H14" s="746"/>
    </row>
    <row r="15" spans="1:11" s="747" customFormat="1" ht="26.25" customHeight="1">
      <c r="A15" s="629" t="s">
        <v>955</v>
      </c>
      <c r="B15" s="752">
        <v>6.4147023635818298E-2</v>
      </c>
      <c r="C15" s="752">
        <v>6.5584519485835102E-2</v>
      </c>
      <c r="D15" s="752">
        <v>5.8121406200000003E-2</v>
      </c>
      <c r="E15" s="752">
        <v>5.9087297300000001E-2</v>
      </c>
      <c r="F15" s="628">
        <v>6.5080804737195894E-2</v>
      </c>
      <c r="G15" s="628">
        <v>6.5312675957737598E-2</v>
      </c>
      <c r="H15" s="746"/>
    </row>
    <row r="16" spans="1:11" s="747" customFormat="1" ht="26.25" customHeight="1">
      <c r="A16" s="629" t="s">
        <v>1100</v>
      </c>
      <c r="B16" s="1033">
        <v>2.4207034583619013E-2</v>
      </c>
      <c r="C16" s="1033"/>
      <c r="D16" s="1033">
        <v>2.0472729686277984E-2</v>
      </c>
      <c r="E16" s="1033"/>
      <c r="F16" s="1033">
        <v>1.996589993240987E-2</v>
      </c>
      <c r="G16" s="1033"/>
      <c r="H16" s="746"/>
    </row>
    <row r="17" spans="1:7" s="747" customFormat="1" ht="26.25" customHeight="1">
      <c r="A17" s="629" t="s">
        <v>1099</v>
      </c>
      <c r="B17" s="1033">
        <v>2.1939788723919485E-2</v>
      </c>
      <c r="C17" s="1033"/>
      <c r="D17" s="1033">
        <v>1.7143481932140214E-2</v>
      </c>
      <c r="E17" s="1033"/>
      <c r="F17" s="1033">
        <v>1.6126182048143284E-2</v>
      </c>
      <c r="G17" s="1033"/>
    </row>
    <row r="18" spans="1:7" s="747" customFormat="1" ht="26.25" customHeight="1">
      <c r="A18" s="751" t="s">
        <v>1098</v>
      </c>
      <c r="B18" s="1033">
        <v>1.2856738833709787</v>
      </c>
      <c r="C18" s="1033"/>
      <c r="D18" s="1033">
        <v>1.2037386834351964</v>
      </c>
      <c r="E18" s="1033"/>
      <c r="F18" s="1033">
        <v>1.1971643048910854</v>
      </c>
      <c r="G18" s="1033"/>
    </row>
    <row r="19" spans="1:7" s="747" customFormat="1" ht="26.25" customHeight="1" thickBot="1">
      <c r="A19" s="750" t="s">
        <v>1097</v>
      </c>
      <c r="B19" s="1032">
        <v>1.5482347841406066</v>
      </c>
      <c r="C19" s="1032"/>
      <c r="D19" s="1032">
        <v>1.2479662430476204</v>
      </c>
      <c r="E19" s="1032"/>
      <c r="F19" s="1032">
        <v>1.4482507596661627</v>
      </c>
      <c r="G19" s="1032"/>
    </row>
    <row r="20" spans="1:7" s="747" customFormat="1" ht="12.75" customHeight="1">
      <c r="F20" s="749"/>
    </row>
    <row r="21" spans="1:7">
      <c r="G21" s="748" t="s">
        <v>1096</v>
      </c>
    </row>
  </sheetData>
  <mergeCells count="16">
    <mergeCell ref="A4:A5"/>
    <mergeCell ref="F4:G4"/>
    <mergeCell ref="D4:E4"/>
    <mergeCell ref="B4:C4"/>
    <mergeCell ref="F18:G18"/>
    <mergeCell ref="F16:G16"/>
    <mergeCell ref="F17:G17"/>
    <mergeCell ref="D16:E16"/>
    <mergeCell ref="D17:E17"/>
    <mergeCell ref="B16:C16"/>
    <mergeCell ref="B17:C17"/>
    <mergeCell ref="F19:G19"/>
    <mergeCell ref="D19:E19"/>
    <mergeCell ref="D18:E18"/>
    <mergeCell ref="B18:C18"/>
    <mergeCell ref="B19:C19"/>
  </mergeCells>
  <hyperlinks>
    <hyperlink ref="G1" location="Índice!A1" display="Voltar ao Índice" xr:uid="{00000000-0004-0000-04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B1:V19"/>
  <sheetViews>
    <sheetView showGridLines="0" zoomScale="90" zoomScaleNormal="90" zoomScalePageLayoutView="70" workbookViewId="0"/>
  </sheetViews>
  <sheetFormatPr defaultColWidth="9.140625" defaultRowHeight="14.25"/>
  <cols>
    <col min="1" max="1" width="4.7109375" style="8" customWidth="1"/>
    <col min="2" max="2" width="4.5703125" style="8" customWidth="1"/>
    <col min="3" max="3" width="21" style="8" customWidth="1"/>
    <col min="4" max="20" width="14.5703125" style="8" customWidth="1"/>
    <col min="21" max="21" width="5.5703125" style="8" customWidth="1"/>
    <col min="22" max="22" width="13.140625" style="8" bestFit="1" customWidth="1"/>
    <col min="23" max="16384" width="9.140625" style="8"/>
  </cols>
  <sheetData>
    <row r="1" spans="2:22" ht="18">
      <c r="C1" s="101" t="s">
        <v>718</v>
      </c>
      <c r="D1" s="49"/>
      <c r="E1" s="49"/>
      <c r="F1" s="49"/>
      <c r="G1" s="49"/>
      <c r="H1" s="49"/>
      <c r="I1" s="49"/>
      <c r="J1" s="49"/>
      <c r="K1" s="49"/>
      <c r="V1" s="679" t="s">
        <v>1038</v>
      </c>
    </row>
    <row r="2" spans="2:22">
      <c r="C2" s="801" t="s">
        <v>830</v>
      </c>
    </row>
    <row r="3" spans="2:22" s="6" customFormat="1">
      <c r="C3" s="6">
        <v>1000</v>
      </c>
    </row>
    <row r="4" spans="2:22" s="12" customFormat="1" ht="20.100000000000001" customHeight="1">
      <c r="D4" s="34" t="s">
        <v>4</v>
      </c>
      <c r="E4" s="34" t="s">
        <v>5</v>
      </c>
      <c r="F4" s="34" t="s">
        <v>6</v>
      </c>
      <c r="G4" s="34" t="s">
        <v>41</v>
      </c>
      <c r="H4" s="34" t="s">
        <v>42</v>
      </c>
      <c r="I4" s="34" t="s">
        <v>94</v>
      </c>
      <c r="J4" s="34" t="s">
        <v>95</v>
      </c>
      <c r="K4" s="34" t="s">
        <v>96</v>
      </c>
      <c r="L4" s="34" t="s">
        <v>218</v>
      </c>
      <c r="M4" s="34" t="s">
        <v>219</v>
      </c>
      <c r="N4" s="34" t="s">
        <v>220</v>
      </c>
      <c r="O4" s="34" t="s">
        <v>221</v>
      </c>
      <c r="P4" s="34" t="s">
        <v>222</v>
      </c>
      <c r="Q4" s="34" t="s">
        <v>443</v>
      </c>
      <c r="R4" s="34" t="s">
        <v>444</v>
      </c>
      <c r="S4" s="34" t="s">
        <v>594</v>
      </c>
      <c r="T4" s="34" t="s">
        <v>595</v>
      </c>
      <c r="U4" s="34"/>
    </row>
    <row r="5" spans="2:22" s="50" customFormat="1" ht="24.95" customHeight="1">
      <c r="B5" s="30"/>
      <c r="C5" s="30"/>
      <c r="D5" s="1083" t="s">
        <v>739</v>
      </c>
      <c r="E5" s="1084"/>
      <c r="F5" s="1084"/>
      <c r="G5" s="1084"/>
      <c r="H5" s="1084"/>
      <c r="I5" s="1084" t="s">
        <v>740</v>
      </c>
      <c r="J5" s="1084"/>
      <c r="K5" s="1084"/>
      <c r="L5" s="1084"/>
      <c r="M5" s="1085" t="s">
        <v>761</v>
      </c>
      <c r="N5" s="1085"/>
      <c r="O5" s="1085"/>
      <c r="P5" s="1085"/>
      <c r="Q5" s="1084" t="s">
        <v>742</v>
      </c>
      <c r="R5" s="1084"/>
      <c r="S5" s="1084"/>
      <c r="T5" s="1086"/>
      <c r="U5" s="537"/>
    </row>
    <row r="6" spans="2:22" s="50" customFormat="1" ht="24.95" customHeight="1" thickBot="1">
      <c r="B6" s="30"/>
      <c r="C6" s="30"/>
      <c r="D6" s="478" t="s">
        <v>743</v>
      </c>
      <c r="E6" s="479" t="s">
        <v>744</v>
      </c>
      <c r="F6" s="479" t="s">
        <v>745</v>
      </c>
      <c r="G6" s="479" t="s">
        <v>746</v>
      </c>
      <c r="H6" s="479" t="s">
        <v>762</v>
      </c>
      <c r="I6" s="479" t="s">
        <v>748</v>
      </c>
      <c r="J6" s="479" t="s">
        <v>749</v>
      </c>
      <c r="K6" s="479" t="s">
        <v>750</v>
      </c>
      <c r="L6" s="480" t="s">
        <v>751</v>
      </c>
      <c r="M6" s="479" t="s">
        <v>748</v>
      </c>
      <c r="N6" s="479" t="s">
        <v>749</v>
      </c>
      <c r="O6" s="479" t="s">
        <v>750</v>
      </c>
      <c r="P6" s="480" t="s">
        <v>751</v>
      </c>
      <c r="Q6" s="479" t="s">
        <v>748</v>
      </c>
      <c r="R6" s="479" t="s">
        <v>749</v>
      </c>
      <c r="S6" s="479" t="s">
        <v>750</v>
      </c>
      <c r="T6" s="481" t="s">
        <v>751</v>
      </c>
      <c r="U6" s="584"/>
    </row>
    <row r="7" spans="2:22" s="32" customFormat="1" ht="20.100000000000001" customHeight="1">
      <c r="B7" s="474">
        <v>1</v>
      </c>
      <c r="C7" s="475" t="s">
        <v>728</v>
      </c>
      <c r="D7" s="616">
        <v>0</v>
      </c>
      <c r="E7" s="616">
        <v>0</v>
      </c>
      <c r="F7" s="616">
        <v>5639.7160000000003</v>
      </c>
      <c r="G7" s="616">
        <v>0</v>
      </c>
      <c r="H7" s="616">
        <v>0</v>
      </c>
      <c r="I7" s="616">
        <v>0</v>
      </c>
      <c r="J7" s="616">
        <v>5589.72</v>
      </c>
      <c r="K7" s="616">
        <v>49.996000000000002</v>
      </c>
      <c r="L7" s="616">
        <v>0</v>
      </c>
      <c r="M7" s="616">
        <v>0</v>
      </c>
      <c r="N7" s="616">
        <v>3353.8319999999999</v>
      </c>
      <c r="O7" s="616">
        <v>0</v>
      </c>
      <c r="P7" s="616">
        <v>0</v>
      </c>
      <c r="Q7" s="616">
        <v>0</v>
      </c>
      <c r="R7" s="616">
        <v>268.30655999999999</v>
      </c>
      <c r="S7" s="616">
        <v>0</v>
      </c>
      <c r="T7" s="616">
        <v>0</v>
      </c>
      <c r="U7" s="51"/>
    </row>
    <row r="8" spans="2:22" s="32" customFormat="1" ht="20.100000000000001" customHeight="1">
      <c r="B8" s="105">
        <v>2</v>
      </c>
      <c r="C8" s="132" t="s">
        <v>763</v>
      </c>
      <c r="D8" s="613">
        <v>0</v>
      </c>
      <c r="E8" s="613">
        <v>0</v>
      </c>
      <c r="F8" s="613">
        <v>5639.7160000000003</v>
      </c>
      <c r="G8" s="613">
        <v>0</v>
      </c>
      <c r="H8" s="613">
        <v>0</v>
      </c>
      <c r="I8" s="613">
        <v>0</v>
      </c>
      <c r="J8" s="613">
        <v>5589.72</v>
      </c>
      <c r="K8" s="613">
        <v>49.996000000000002</v>
      </c>
      <c r="L8" s="613">
        <v>0</v>
      </c>
      <c r="M8" s="613">
        <v>0</v>
      </c>
      <c r="N8" s="613">
        <v>3353.8319999999999</v>
      </c>
      <c r="O8" s="613">
        <v>0</v>
      </c>
      <c r="P8" s="613">
        <v>0</v>
      </c>
      <c r="Q8" s="613">
        <v>0</v>
      </c>
      <c r="R8" s="613">
        <v>268.30655999999999</v>
      </c>
      <c r="S8" s="613">
        <v>0</v>
      </c>
      <c r="T8" s="613">
        <v>0</v>
      </c>
      <c r="U8" s="51"/>
    </row>
    <row r="9" spans="2:22" s="32" customFormat="1" ht="20.100000000000001" customHeight="1">
      <c r="B9" s="105">
        <v>3</v>
      </c>
      <c r="C9" s="476" t="s">
        <v>754</v>
      </c>
      <c r="D9" s="613">
        <v>0</v>
      </c>
      <c r="E9" s="613">
        <v>0</v>
      </c>
      <c r="F9" s="613">
        <v>5639.7160000000003</v>
      </c>
      <c r="G9" s="613">
        <v>0</v>
      </c>
      <c r="H9" s="613">
        <v>0</v>
      </c>
      <c r="I9" s="613">
        <v>0</v>
      </c>
      <c r="J9" s="613">
        <v>5589.72</v>
      </c>
      <c r="K9" s="613">
        <v>49.996000000000002</v>
      </c>
      <c r="L9" s="613">
        <v>0</v>
      </c>
      <c r="M9" s="613">
        <v>0</v>
      </c>
      <c r="N9" s="613">
        <v>3353.8319999999999</v>
      </c>
      <c r="O9" s="613">
        <v>0</v>
      </c>
      <c r="P9" s="613">
        <v>0</v>
      </c>
      <c r="Q9" s="613">
        <v>0</v>
      </c>
      <c r="R9" s="613">
        <v>268.30655999999999</v>
      </c>
      <c r="S9" s="613">
        <v>0</v>
      </c>
      <c r="T9" s="613">
        <v>0</v>
      </c>
      <c r="U9" s="51"/>
    </row>
    <row r="10" spans="2:22" s="32" customFormat="1" ht="20.100000000000001" customHeight="1">
      <c r="B10" s="105">
        <v>4</v>
      </c>
      <c r="C10" s="476" t="s">
        <v>760</v>
      </c>
      <c r="D10" s="613">
        <v>0</v>
      </c>
      <c r="E10" s="613">
        <v>0</v>
      </c>
      <c r="F10" s="613">
        <v>0</v>
      </c>
      <c r="G10" s="613">
        <v>0</v>
      </c>
      <c r="H10" s="613">
        <v>0</v>
      </c>
      <c r="I10" s="613">
        <v>0</v>
      </c>
      <c r="J10" s="613">
        <v>0</v>
      </c>
      <c r="K10" s="613">
        <v>0</v>
      </c>
      <c r="L10" s="613">
        <v>0</v>
      </c>
      <c r="M10" s="613">
        <v>0</v>
      </c>
      <c r="N10" s="613">
        <v>0</v>
      </c>
      <c r="O10" s="613">
        <v>0</v>
      </c>
      <c r="P10" s="613">
        <v>0</v>
      </c>
      <c r="Q10" s="613">
        <v>0</v>
      </c>
      <c r="R10" s="613">
        <v>0</v>
      </c>
      <c r="S10" s="613">
        <v>0</v>
      </c>
      <c r="T10" s="613">
        <v>0</v>
      </c>
      <c r="U10" s="51"/>
    </row>
    <row r="11" spans="2:22" s="32" customFormat="1" ht="20.100000000000001" customHeight="1">
      <c r="B11" s="105">
        <v>5</v>
      </c>
      <c r="C11" s="476" t="s">
        <v>756</v>
      </c>
      <c r="D11" s="613">
        <v>0</v>
      </c>
      <c r="E11" s="613">
        <v>0</v>
      </c>
      <c r="F11" s="613">
        <v>0</v>
      </c>
      <c r="G11" s="613">
        <v>0</v>
      </c>
      <c r="H11" s="613">
        <v>0</v>
      </c>
      <c r="I11" s="613">
        <v>0</v>
      </c>
      <c r="J11" s="613">
        <v>0</v>
      </c>
      <c r="K11" s="613">
        <v>0</v>
      </c>
      <c r="L11" s="613">
        <v>0</v>
      </c>
      <c r="M11" s="613">
        <v>0</v>
      </c>
      <c r="N11" s="613">
        <v>0</v>
      </c>
      <c r="O11" s="613">
        <v>0</v>
      </c>
      <c r="P11" s="613">
        <v>0</v>
      </c>
      <c r="Q11" s="613">
        <v>0</v>
      </c>
      <c r="R11" s="613">
        <v>0</v>
      </c>
      <c r="S11" s="613">
        <v>0</v>
      </c>
      <c r="T11" s="613">
        <v>0</v>
      </c>
      <c r="U11" s="51"/>
    </row>
    <row r="12" spans="2:22" s="32" customFormat="1" ht="20.100000000000001" customHeight="1">
      <c r="B12" s="105">
        <v>6</v>
      </c>
      <c r="C12" s="476" t="s">
        <v>757</v>
      </c>
      <c r="D12" s="613">
        <v>0</v>
      </c>
      <c r="E12" s="613">
        <v>0</v>
      </c>
      <c r="F12" s="613">
        <v>5639.7160000000003</v>
      </c>
      <c r="G12" s="613">
        <v>0</v>
      </c>
      <c r="H12" s="613">
        <v>0</v>
      </c>
      <c r="I12" s="613">
        <v>0</v>
      </c>
      <c r="J12" s="613">
        <v>5589.72</v>
      </c>
      <c r="K12" s="613">
        <v>49.996000000000002</v>
      </c>
      <c r="L12" s="613">
        <v>0</v>
      </c>
      <c r="M12" s="613">
        <v>0</v>
      </c>
      <c r="N12" s="613">
        <v>3353.8319999999999</v>
      </c>
      <c r="O12" s="613">
        <v>0</v>
      </c>
      <c r="P12" s="613">
        <v>0</v>
      </c>
      <c r="Q12" s="613">
        <v>0</v>
      </c>
      <c r="R12" s="613">
        <v>268.30655999999999</v>
      </c>
      <c r="S12" s="613">
        <v>0</v>
      </c>
      <c r="T12" s="613">
        <v>0</v>
      </c>
      <c r="U12" s="51"/>
    </row>
    <row r="13" spans="2:22" s="32" customFormat="1" ht="20.100000000000001" customHeight="1">
      <c r="B13" s="105">
        <v>7</v>
      </c>
      <c r="C13" s="132" t="s">
        <v>756</v>
      </c>
      <c r="D13" s="613">
        <v>0</v>
      </c>
      <c r="E13" s="613">
        <v>0</v>
      </c>
      <c r="F13" s="613">
        <v>0</v>
      </c>
      <c r="G13" s="613">
        <v>0</v>
      </c>
      <c r="H13" s="613">
        <v>0</v>
      </c>
      <c r="I13" s="613">
        <v>0</v>
      </c>
      <c r="J13" s="613">
        <v>0</v>
      </c>
      <c r="K13" s="613">
        <v>0</v>
      </c>
      <c r="L13" s="613">
        <v>0</v>
      </c>
      <c r="M13" s="613">
        <v>0</v>
      </c>
      <c r="N13" s="613">
        <v>0</v>
      </c>
      <c r="O13" s="613">
        <v>0</v>
      </c>
      <c r="P13" s="613">
        <v>0</v>
      </c>
      <c r="Q13" s="613">
        <v>0</v>
      </c>
      <c r="R13" s="613">
        <v>0</v>
      </c>
      <c r="S13" s="613">
        <v>0</v>
      </c>
      <c r="T13" s="613">
        <v>0</v>
      </c>
      <c r="U13" s="51"/>
    </row>
    <row r="14" spans="2:22" s="32" customFormat="1" ht="20.100000000000001" customHeight="1">
      <c r="B14" s="105">
        <v>8</v>
      </c>
      <c r="C14" s="476" t="s">
        <v>758</v>
      </c>
      <c r="D14" s="613">
        <v>0</v>
      </c>
      <c r="E14" s="613">
        <v>0</v>
      </c>
      <c r="F14" s="613">
        <v>0</v>
      </c>
      <c r="G14" s="613">
        <v>0</v>
      </c>
      <c r="H14" s="613">
        <v>0</v>
      </c>
      <c r="I14" s="613">
        <v>0</v>
      </c>
      <c r="J14" s="613">
        <v>0</v>
      </c>
      <c r="K14" s="613">
        <v>0</v>
      </c>
      <c r="L14" s="613">
        <v>0</v>
      </c>
      <c r="M14" s="613">
        <v>0</v>
      </c>
      <c r="N14" s="613">
        <v>0</v>
      </c>
      <c r="O14" s="613">
        <v>0</v>
      </c>
      <c r="P14" s="613">
        <v>0</v>
      </c>
      <c r="Q14" s="613">
        <v>0</v>
      </c>
      <c r="R14" s="613">
        <v>0</v>
      </c>
      <c r="S14" s="613">
        <v>0</v>
      </c>
      <c r="T14" s="613">
        <v>0</v>
      </c>
      <c r="U14" s="51"/>
    </row>
    <row r="15" spans="2:22" s="32" customFormat="1" ht="20.100000000000001" customHeight="1">
      <c r="B15" s="105">
        <v>9</v>
      </c>
      <c r="C15" s="476" t="s">
        <v>764</v>
      </c>
      <c r="D15" s="613">
        <v>0</v>
      </c>
      <c r="E15" s="613">
        <v>0</v>
      </c>
      <c r="F15" s="613">
        <v>0</v>
      </c>
      <c r="G15" s="613">
        <v>0</v>
      </c>
      <c r="H15" s="613">
        <v>0</v>
      </c>
      <c r="I15" s="613">
        <v>0</v>
      </c>
      <c r="J15" s="613">
        <v>0</v>
      </c>
      <c r="K15" s="613">
        <v>0</v>
      </c>
      <c r="L15" s="613">
        <v>0</v>
      </c>
      <c r="M15" s="613">
        <v>0</v>
      </c>
      <c r="N15" s="613">
        <v>0</v>
      </c>
      <c r="O15" s="613">
        <v>0</v>
      </c>
      <c r="P15" s="613">
        <v>0</v>
      </c>
      <c r="Q15" s="613">
        <v>0</v>
      </c>
      <c r="R15" s="613">
        <v>0</v>
      </c>
      <c r="S15" s="613">
        <v>0</v>
      </c>
      <c r="T15" s="613">
        <v>0</v>
      </c>
      <c r="U15" s="51"/>
    </row>
    <row r="16" spans="2:22" s="32" customFormat="1" ht="20.100000000000001" customHeight="1">
      <c r="B16" s="105">
        <v>10</v>
      </c>
      <c r="C16" s="476" t="s">
        <v>754</v>
      </c>
      <c r="D16" s="613">
        <v>0</v>
      </c>
      <c r="E16" s="613">
        <v>0</v>
      </c>
      <c r="F16" s="613">
        <v>0</v>
      </c>
      <c r="G16" s="613">
        <v>0</v>
      </c>
      <c r="H16" s="613">
        <v>0</v>
      </c>
      <c r="I16" s="613">
        <v>0</v>
      </c>
      <c r="J16" s="613">
        <v>0</v>
      </c>
      <c r="K16" s="613">
        <v>0</v>
      </c>
      <c r="L16" s="613">
        <v>0</v>
      </c>
      <c r="M16" s="613">
        <v>0</v>
      </c>
      <c r="N16" s="613">
        <v>0</v>
      </c>
      <c r="O16" s="613">
        <v>0</v>
      </c>
      <c r="P16" s="613">
        <v>0</v>
      </c>
      <c r="Q16" s="613">
        <v>0</v>
      </c>
      <c r="R16" s="613">
        <v>0</v>
      </c>
      <c r="S16" s="613">
        <v>0</v>
      </c>
      <c r="T16" s="613">
        <v>0</v>
      </c>
      <c r="U16" s="51"/>
    </row>
    <row r="17" spans="2:20" s="32" customFormat="1" ht="20.100000000000001" customHeight="1">
      <c r="B17" s="105">
        <v>11</v>
      </c>
      <c r="C17" s="476" t="s">
        <v>760</v>
      </c>
      <c r="D17" s="613">
        <v>0</v>
      </c>
      <c r="E17" s="613">
        <v>0</v>
      </c>
      <c r="F17" s="613">
        <v>0</v>
      </c>
      <c r="G17" s="613">
        <v>0</v>
      </c>
      <c r="H17" s="613">
        <v>0</v>
      </c>
      <c r="I17" s="613">
        <v>0</v>
      </c>
      <c r="J17" s="613">
        <v>0</v>
      </c>
      <c r="K17" s="613">
        <v>0</v>
      </c>
      <c r="L17" s="613">
        <v>0</v>
      </c>
      <c r="M17" s="613">
        <v>0</v>
      </c>
      <c r="N17" s="613">
        <v>0</v>
      </c>
      <c r="O17" s="613">
        <v>0</v>
      </c>
      <c r="P17" s="613">
        <v>0</v>
      </c>
      <c r="Q17" s="613">
        <v>0</v>
      </c>
      <c r="R17" s="613">
        <v>0</v>
      </c>
      <c r="S17" s="613">
        <v>0</v>
      </c>
      <c r="T17" s="613">
        <v>0</v>
      </c>
    </row>
    <row r="18" spans="2:20" s="32" customFormat="1" ht="20.100000000000001" customHeight="1">
      <c r="B18" s="105">
        <v>12</v>
      </c>
      <c r="C18" s="476" t="s">
        <v>757</v>
      </c>
      <c r="D18" s="613">
        <v>0</v>
      </c>
      <c r="E18" s="613">
        <v>0</v>
      </c>
      <c r="F18" s="613">
        <v>0</v>
      </c>
      <c r="G18" s="613">
        <v>0</v>
      </c>
      <c r="H18" s="613">
        <v>0</v>
      </c>
      <c r="I18" s="613">
        <v>0</v>
      </c>
      <c r="J18" s="613">
        <v>0</v>
      </c>
      <c r="K18" s="613">
        <v>0</v>
      </c>
      <c r="L18" s="613">
        <v>0</v>
      </c>
      <c r="M18" s="613">
        <v>0</v>
      </c>
      <c r="N18" s="613">
        <v>0</v>
      </c>
      <c r="O18" s="613">
        <v>0</v>
      </c>
      <c r="P18" s="613">
        <v>0</v>
      </c>
      <c r="Q18" s="613">
        <v>0</v>
      </c>
      <c r="R18" s="613">
        <v>0</v>
      </c>
      <c r="S18" s="613">
        <v>0</v>
      </c>
      <c r="T18" s="613">
        <v>0</v>
      </c>
    </row>
    <row r="19" spans="2:20" s="32" customFormat="1" ht="20.100000000000001" customHeight="1" thickBot="1">
      <c r="B19" s="123">
        <v>13</v>
      </c>
      <c r="C19" s="477" t="s">
        <v>758</v>
      </c>
      <c r="D19" s="615">
        <v>0</v>
      </c>
      <c r="E19" s="615">
        <v>0</v>
      </c>
      <c r="F19" s="615">
        <v>0</v>
      </c>
      <c r="G19" s="615">
        <v>0</v>
      </c>
      <c r="H19" s="615">
        <v>0</v>
      </c>
      <c r="I19" s="615">
        <v>0</v>
      </c>
      <c r="J19" s="615">
        <v>0</v>
      </c>
      <c r="K19" s="615">
        <v>0</v>
      </c>
      <c r="L19" s="615">
        <v>0</v>
      </c>
      <c r="M19" s="615">
        <v>0</v>
      </c>
      <c r="N19" s="615">
        <v>0</v>
      </c>
      <c r="O19" s="615">
        <v>0</v>
      </c>
      <c r="P19" s="615">
        <v>0</v>
      </c>
      <c r="Q19" s="615">
        <v>0</v>
      </c>
      <c r="R19" s="615">
        <v>0</v>
      </c>
      <c r="S19" s="615">
        <v>0</v>
      </c>
      <c r="T19" s="615">
        <v>0</v>
      </c>
    </row>
  </sheetData>
  <mergeCells count="4">
    <mergeCell ref="D5:H5"/>
    <mergeCell ref="I5:L5"/>
    <mergeCell ref="M5:P5"/>
    <mergeCell ref="Q5:T5"/>
  </mergeCells>
  <hyperlinks>
    <hyperlink ref="V1" location="Índice!A1" display="Voltar ao Índice" xr:uid="{00000000-0004-0000-2000-000001000000}"/>
  </hyperlinks>
  <pageMargins left="0.70866141732283472" right="0.70866141732283472" top="0.74803149606299213" bottom="0.74803149606299213" header="0.31496062992125984" footer="0.31496062992125984"/>
  <pageSetup paperSize="9" scale="42" orientation="landscape" r:id="rId1"/>
  <headerFoot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00"/>
  </sheetPr>
  <dimension ref="B1:M17"/>
  <sheetViews>
    <sheetView showGridLines="0" zoomScale="90" zoomScaleNormal="90" zoomScaleSheetLayoutView="90" zoomScalePageLayoutView="80" workbookViewId="0"/>
  </sheetViews>
  <sheetFormatPr defaultColWidth="8.7109375" defaultRowHeight="14.25"/>
  <cols>
    <col min="1" max="1" width="4.7109375" style="8" customWidth="1"/>
    <col min="2" max="2" width="8.7109375" style="8"/>
    <col min="3" max="3" width="49.28515625" style="8" customWidth="1"/>
    <col min="4" max="4" width="15.140625" style="8" customWidth="1"/>
    <col min="5" max="5" width="18.140625" style="8" customWidth="1"/>
    <col min="6" max="6" width="19.42578125" style="8" customWidth="1"/>
    <col min="7" max="7" width="18.5703125" style="8" customWidth="1"/>
    <col min="8" max="9" width="20.42578125" style="8" customWidth="1"/>
    <col min="10" max="10" width="22" style="8" customWidth="1"/>
    <col min="11" max="11" width="26.7109375" style="8" customWidth="1"/>
    <col min="12" max="12" width="9.42578125" style="8" customWidth="1"/>
    <col min="13" max="13" width="15" style="8" customWidth="1"/>
    <col min="14" max="16384" width="8.7109375" style="8"/>
  </cols>
  <sheetData>
    <row r="1" spans="2:13" ht="18">
      <c r="B1" s="101" t="s">
        <v>439</v>
      </c>
      <c r="M1" s="679" t="s">
        <v>1038</v>
      </c>
    </row>
    <row r="2" spans="2:13" s="48" customFormat="1" ht="15">
      <c r="B2" s="438" t="s">
        <v>830</v>
      </c>
      <c r="C2" s="223"/>
      <c r="D2" s="223"/>
      <c r="E2" s="223"/>
      <c r="F2" s="223"/>
      <c r="G2" s="223"/>
      <c r="H2" s="223"/>
      <c r="I2" s="223"/>
      <c r="J2" s="223"/>
      <c r="K2" s="223"/>
      <c r="M2" s="292"/>
    </row>
    <row r="3" spans="2:13" s="67" customFormat="1" ht="20.25" customHeight="1" thickBot="1">
      <c r="B3" s="203"/>
      <c r="C3" s="203"/>
      <c r="D3" s="467" t="s">
        <v>4</v>
      </c>
      <c r="E3" s="467" t="s">
        <v>5</v>
      </c>
      <c r="F3" s="467" t="s">
        <v>6</v>
      </c>
      <c r="G3" s="467" t="s">
        <v>41</v>
      </c>
      <c r="H3" s="467" t="s">
        <v>42</v>
      </c>
      <c r="I3" s="467" t="s">
        <v>94</v>
      </c>
      <c r="J3" s="467" t="s">
        <v>95</v>
      </c>
      <c r="K3" s="467" t="s">
        <v>96</v>
      </c>
      <c r="L3" s="48"/>
    </row>
    <row r="4" spans="2:13" s="67" customFormat="1" ht="35.25" customHeight="1">
      <c r="B4" s="203"/>
      <c r="C4" s="203"/>
      <c r="D4" s="1087" t="s">
        <v>512</v>
      </c>
      <c r="E4" s="1087"/>
      <c r="F4" s="1087"/>
      <c r="G4" s="1087"/>
      <c r="H4" s="1087" t="s">
        <v>446</v>
      </c>
      <c r="I4" s="1087"/>
      <c r="J4" s="1087" t="s">
        <v>513</v>
      </c>
      <c r="K4" s="1087"/>
      <c r="L4" s="48"/>
    </row>
    <row r="5" spans="2:13" s="67" customFormat="1" ht="35.25" customHeight="1">
      <c r="B5" s="203"/>
      <c r="C5" s="203"/>
      <c r="D5" s="1065" t="s">
        <v>514</v>
      </c>
      <c r="E5" s="1065" t="s">
        <v>515</v>
      </c>
      <c r="F5" s="1065"/>
      <c r="G5" s="1065"/>
      <c r="H5" s="1065" t="s">
        <v>516</v>
      </c>
      <c r="I5" s="1065" t="s">
        <v>517</v>
      </c>
      <c r="J5" s="536"/>
      <c r="K5" s="1065" t="s">
        <v>518</v>
      </c>
      <c r="L5" s="258"/>
    </row>
    <row r="6" spans="2:13" s="67" customFormat="1" ht="35.25" customHeight="1">
      <c r="B6" s="203"/>
      <c r="C6" s="203"/>
      <c r="D6" s="1088"/>
      <c r="E6" s="473"/>
      <c r="F6" s="608" t="s">
        <v>519</v>
      </c>
      <c r="G6" s="608" t="s">
        <v>520</v>
      </c>
      <c r="H6" s="1088"/>
      <c r="I6" s="1088"/>
      <c r="J6" s="473"/>
      <c r="K6" s="1088"/>
      <c r="L6" s="227"/>
    </row>
    <row r="7" spans="2:13" s="92" customFormat="1" ht="20.25" customHeight="1">
      <c r="B7" s="469" t="s">
        <v>458</v>
      </c>
      <c r="C7" s="218" t="s">
        <v>459</v>
      </c>
      <c r="D7" s="470">
        <v>0</v>
      </c>
      <c r="E7" s="470">
        <v>0</v>
      </c>
      <c r="F7" s="470">
        <v>0</v>
      </c>
      <c r="G7" s="471">
        <v>0</v>
      </c>
      <c r="H7" s="471">
        <v>0</v>
      </c>
      <c r="I7" s="471">
        <v>0</v>
      </c>
      <c r="J7" s="471">
        <v>0</v>
      </c>
      <c r="K7" s="471">
        <v>0</v>
      </c>
    </row>
    <row r="8" spans="2:13" s="92" customFormat="1" ht="20.25" customHeight="1">
      <c r="B8" s="248" t="s">
        <v>238</v>
      </c>
      <c r="C8" s="149" t="s">
        <v>460</v>
      </c>
      <c r="D8" s="191">
        <v>338228.95799999998</v>
      </c>
      <c r="E8" s="191">
        <v>457841.63500000001</v>
      </c>
      <c r="F8" s="191">
        <v>457841.63500000001</v>
      </c>
      <c r="G8" s="609">
        <v>457841.63500000001</v>
      </c>
      <c r="H8" s="609">
        <v>-26236.956999999999</v>
      </c>
      <c r="I8" s="609">
        <v>-247682.973</v>
      </c>
      <c r="J8" s="609">
        <v>751260.44900000002</v>
      </c>
      <c r="K8" s="609">
        <v>199649.90299999999</v>
      </c>
    </row>
    <row r="9" spans="2:13" s="92" customFormat="1" ht="20.25" customHeight="1">
      <c r="B9" s="465" t="s">
        <v>240</v>
      </c>
      <c r="C9" s="446" t="s">
        <v>461</v>
      </c>
      <c r="D9" s="191">
        <v>0</v>
      </c>
      <c r="E9" s="191">
        <v>0</v>
      </c>
      <c r="F9" s="191">
        <v>0</v>
      </c>
      <c r="G9" s="609">
        <v>0</v>
      </c>
      <c r="H9" s="609">
        <v>0</v>
      </c>
      <c r="I9" s="609">
        <v>0</v>
      </c>
      <c r="J9" s="609">
        <v>0</v>
      </c>
      <c r="K9" s="609">
        <v>0</v>
      </c>
    </row>
    <row r="10" spans="2:13" s="92" customFormat="1" ht="20.25" customHeight="1">
      <c r="B10" s="465" t="s">
        <v>462</v>
      </c>
      <c r="C10" s="446" t="s">
        <v>463</v>
      </c>
      <c r="D10" s="191">
        <v>0</v>
      </c>
      <c r="E10" s="191">
        <v>3075.8890000000001</v>
      </c>
      <c r="F10" s="191">
        <v>3075.8890000000001</v>
      </c>
      <c r="G10" s="609">
        <v>3075.8890000000001</v>
      </c>
      <c r="H10" s="609">
        <v>0</v>
      </c>
      <c r="I10" s="609">
        <v>-2996.3409999999999</v>
      </c>
      <c r="J10" s="609">
        <v>0</v>
      </c>
      <c r="K10" s="609">
        <v>0</v>
      </c>
    </row>
    <row r="11" spans="2:13" s="92" customFormat="1" ht="20.25" customHeight="1">
      <c r="B11" s="465" t="s">
        <v>464</v>
      </c>
      <c r="C11" s="446" t="s">
        <v>465</v>
      </c>
      <c r="D11" s="191">
        <v>0</v>
      </c>
      <c r="E11" s="191">
        <v>0</v>
      </c>
      <c r="F11" s="191">
        <v>0</v>
      </c>
      <c r="G11" s="609">
        <v>0</v>
      </c>
      <c r="H11" s="609">
        <v>0</v>
      </c>
      <c r="I11" s="609">
        <v>0</v>
      </c>
      <c r="J11" s="609">
        <v>0</v>
      </c>
      <c r="K11" s="609">
        <v>0</v>
      </c>
    </row>
    <row r="12" spans="2:13" s="92" customFormat="1" ht="20.25" customHeight="1">
      <c r="B12" s="465" t="s">
        <v>466</v>
      </c>
      <c r="C12" s="446" t="s">
        <v>467</v>
      </c>
      <c r="D12" s="191">
        <v>118.04900000000001</v>
      </c>
      <c r="E12" s="191">
        <v>73.626000000000005</v>
      </c>
      <c r="F12" s="191">
        <v>73.626000000000005</v>
      </c>
      <c r="G12" s="609">
        <v>73.626000000000005</v>
      </c>
      <c r="H12" s="609">
        <v>-13.82</v>
      </c>
      <c r="I12" s="609">
        <v>-55.780999999999999</v>
      </c>
      <c r="J12" s="609">
        <v>117.315</v>
      </c>
      <c r="K12" s="609">
        <v>21.326000000000001</v>
      </c>
    </row>
    <row r="13" spans="2:13" s="92" customFormat="1" ht="20.25" customHeight="1">
      <c r="B13" s="465" t="s">
        <v>468</v>
      </c>
      <c r="C13" s="446" t="s">
        <v>469</v>
      </c>
      <c r="D13" s="191">
        <v>58704.067999999999</v>
      </c>
      <c r="E13" s="191">
        <v>321933.52600000001</v>
      </c>
      <c r="F13" s="191">
        <v>321933.52600000001</v>
      </c>
      <c r="G13" s="609">
        <v>321933.52600000001</v>
      </c>
      <c r="H13" s="609">
        <v>-6121.4870000000001</v>
      </c>
      <c r="I13" s="609">
        <v>-187100.041</v>
      </c>
      <c r="J13" s="609">
        <v>332090.15999999997</v>
      </c>
      <c r="K13" s="609">
        <v>136472.68100000001</v>
      </c>
    </row>
    <row r="14" spans="2:13" s="92" customFormat="1" ht="20.25" customHeight="1">
      <c r="B14" s="465" t="s">
        <v>470</v>
      </c>
      <c r="C14" s="446" t="s">
        <v>473</v>
      </c>
      <c r="D14" s="191">
        <v>279406.84100000001</v>
      </c>
      <c r="E14" s="191">
        <v>132758.59400000001</v>
      </c>
      <c r="F14" s="191">
        <v>132758.59400000001</v>
      </c>
      <c r="G14" s="609">
        <v>132758.59400000001</v>
      </c>
      <c r="H14" s="609">
        <v>-20101.650000000001</v>
      </c>
      <c r="I14" s="609">
        <v>-57530.81</v>
      </c>
      <c r="J14" s="609">
        <v>419052.97399999999</v>
      </c>
      <c r="K14" s="609">
        <v>63155.896000000001</v>
      </c>
    </row>
    <row r="15" spans="2:13" s="92" customFormat="1" ht="20.25" customHeight="1">
      <c r="B15" s="248" t="s">
        <v>472</v>
      </c>
      <c r="C15" s="149" t="s">
        <v>475</v>
      </c>
      <c r="D15" s="191">
        <v>0</v>
      </c>
      <c r="E15" s="191">
        <v>0</v>
      </c>
      <c r="F15" s="191">
        <v>0</v>
      </c>
      <c r="G15" s="609">
        <v>0</v>
      </c>
      <c r="H15" s="609">
        <v>0</v>
      </c>
      <c r="I15" s="609">
        <v>0</v>
      </c>
      <c r="J15" s="609">
        <v>0</v>
      </c>
      <c r="K15" s="609">
        <v>0</v>
      </c>
    </row>
    <row r="16" spans="2:13" s="92" customFormat="1" ht="20.25" customHeight="1">
      <c r="B16" s="447" t="s">
        <v>474</v>
      </c>
      <c r="C16" s="207" t="s">
        <v>521</v>
      </c>
      <c r="D16" s="464">
        <v>0</v>
      </c>
      <c r="E16" s="464">
        <v>0</v>
      </c>
      <c r="F16" s="464">
        <v>0</v>
      </c>
      <c r="G16" s="472">
        <v>0</v>
      </c>
      <c r="H16" s="472">
        <v>0</v>
      </c>
      <c r="I16" s="472">
        <v>0</v>
      </c>
      <c r="J16" s="472">
        <v>0</v>
      </c>
      <c r="K16" s="472">
        <v>0</v>
      </c>
    </row>
    <row r="17" spans="2:11" s="468" customFormat="1" ht="20.25" customHeight="1" thickBot="1">
      <c r="B17" s="448">
        <v>100</v>
      </c>
      <c r="C17" s="432" t="s">
        <v>40</v>
      </c>
      <c r="D17" s="466">
        <f>+D7+D8+D15+D16</f>
        <v>338228.95799999998</v>
      </c>
      <c r="E17" s="466">
        <f t="shared" ref="E17:K17" si="0">+E7+E8+E15+E16</f>
        <v>457841.63500000001</v>
      </c>
      <c r="F17" s="466">
        <f t="shared" si="0"/>
        <v>457841.63500000001</v>
      </c>
      <c r="G17" s="466">
        <f t="shared" si="0"/>
        <v>457841.63500000001</v>
      </c>
      <c r="H17" s="466">
        <f t="shared" si="0"/>
        <v>-26236.956999999999</v>
      </c>
      <c r="I17" s="466">
        <f t="shared" si="0"/>
        <v>-247682.973</v>
      </c>
      <c r="J17" s="466">
        <f t="shared" si="0"/>
        <v>751260.44900000002</v>
      </c>
      <c r="K17" s="466">
        <f t="shared" si="0"/>
        <v>199649.90299999999</v>
      </c>
    </row>
  </sheetData>
  <mergeCells count="8">
    <mergeCell ref="D4:G4"/>
    <mergeCell ref="H4:I4"/>
    <mergeCell ref="J4:K4"/>
    <mergeCell ref="D5:D6"/>
    <mergeCell ref="E5:G5"/>
    <mergeCell ref="H5:H6"/>
    <mergeCell ref="I5:I6"/>
    <mergeCell ref="K5:K6"/>
  </mergeCells>
  <hyperlinks>
    <hyperlink ref="M2" location="Índice!A1" display="Voltar ao Índice" xr:uid="{00000000-0004-0000-2100-000000000000}"/>
    <hyperlink ref="M1" location="Índice!A1" display="Voltar ao Índice" xr:uid="{00000000-0004-0000-2100-000001000000}"/>
  </hyperlinks>
  <pageMargins left="0.70866141732283472" right="0.70866141732283472" top="0.74803149606299213" bottom="0.74803149606299213" header="0.31496062992125984" footer="0.31496062992125984"/>
  <pageSetup paperSize="9" scale="52" fitToHeight="0" orientation="landscape" r:id="rId1"/>
  <headerFoot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0000"/>
  </sheetPr>
  <dimension ref="B1:K28"/>
  <sheetViews>
    <sheetView showGridLines="0" zoomScale="90" zoomScaleNormal="90" zoomScalePageLayoutView="80" workbookViewId="0"/>
  </sheetViews>
  <sheetFormatPr defaultColWidth="8.7109375" defaultRowHeight="14.25"/>
  <cols>
    <col min="1" max="2" width="4.7109375" style="8" customWidth="1"/>
    <col min="3" max="3" width="49" style="8" customWidth="1"/>
    <col min="4" max="9" width="22.140625" style="8" customWidth="1"/>
    <col min="10" max="10" width="8.7109375" style="8"/>
    <col min="11" max="11" width="13.140625" style="8" bestFit="1" customWidth="1"/>
    <col min="12" max="16384" width="8.7109375" style="8"/>
  </cols>
  <sheetData>
    <row r="1" spans="2:11" ht="18">
      <c r="B1" s="101" t="s">
        <v>526</v>
      </c>
      <c r="K1" s="679" t="s">
        <v>1038</v>
      </c>
    </row>
    <row r="2" spans="2:11" ht="15">
      <c r="B2" s="438" t="s">
        <v>830</v>
      </c>
      <c r="C2" s="42"/>
      <c r="D2" s="42"/>
      <c r="E2" s="1089"/>
      <c r="F2" s="1089"/>
      <c r="G2" s="42"/>
      <c r="H2" s="42"/>
      <c r="I2" s="42"/>
    </row>
    <row r="3" spans="2:11" ht="15">
      <c r="C3" s="42"/>
      <c r="D3" s="42"/>
      <c r="E3" s="42"/>
      <c r="F3" s="42"/>
      <c r="G3" s="42"/>
      <c r="H3" s="42"/>
      <c r="I3" s="42"/>
    </row>
    <row r="4" spans="2:11" s="12" customFormat="1" ht="12.75">
      <c r="B4" s="44"/>
      <c r="C4" s="44"/>
      <c r="D4" s="21" t="s">
        <v>4</v>
      </c>
      <c r="E4" s="21" t="s">
        <v>5</v>
      </c>
      <c r="F4" s="21" t="s">
        <v>6</v>
      </c>
      <c r="G4" s="21" t="s">
        <v>41</v>
      </c>
      <c r="H4" s="21" t="s">
        <v>42</v>
      </c>
      <c r="I4" s="21" t="s">
        <v>94</v>
      </c>
    </row>
    <row r="5" spans="2:11" s="43" customFormat="1" ht="16.5" customHeight="1">
      <c r="B5" s="45"/>
      <c r="C5" s="45"/>
      <c r="D5" s="1090" t="s">
        <v>527</v>
      </c>
      <c r="E5" s="1090"/>
      <c r="F5" s="1090"/>
      <c r="G5" s="1090"/>
      <c r="H5" s="1090" t="s">
        <v>522</v>
      </c>
      <c r="I5" s="1090" t="s">
        <v>523</v>
      </c>
    </row>
    <row r="6" spans="2:11" s="43" customFormat="1" ht="25.15" customHeight="1">
      <c r="B6" s="45"/>
      <c r="C6" s="45"/>
      <c r="D6" s="46"/>
      <c r="E6" s="1091" t="s">
        <v>524</v>
      </c>
      <c r="F6" s="1091"/>
      <c r="G6" s="539" t="s">
        <v>528</v>
      </c>
      <c r="H6" s="1091"/>
      <c r="I6" s="1091"/>
    </row>
    <row r="7" spans="2:11" s="43" customFormat="1" ht="20.25" customHeight="1">
      <c r="B7" s="45"/>
      <c r="C7" s="45"/>
      <c r="D7" s="539"/>
      <c r="E7" s="1093"/>
      <c r="F7" s="1091" t="s">
        <v>519</v>
      </c>
      <c r="G7" s="1093"/>
      <c r="H7" s="1091"/>
      <c r="I7" s="1091"/>
    </row>
    <row r="8" spans="2:11" s="43" customFormat="1" ht="20.25" customHeight="1" thickBot="1">
      <c r="B8" s="46"/>
      <c r="C8" s="46"/>
      <c r="D8" s="463"/>
      <c r="E8" s="1094"/>
      <c r="F8" s="1092"/>
      <c r="G8" s="1094"/>
      <c r="H8" s="1092"/>
      <c r="I8" s="1092"/>
    </row>
    <row r="9" spans="2:11" s="32" customFormat="1" ht="20.25" customHeight="1">
      <c r="B9" s="452" t="s">
        <v>238</v>
      </c>
      <c r="C9" s="434" t="s">
        <v>529</v>
      </c>
      <c r="D9" s="453">
        <v>282181.174</v>
      </c>
      <c r="E9" s="453">
        <v>5976.4210000000003</v>
      </c>
      <c r="F9" s="453">
        <v>5976.4210000000003</v>
      </c>
      <c r="G9" s="453">
        <v>282181.174</v>
      </c>
      <c r="H9" s="453">
        <v>-6925.8190000000004</v>
      </c>
      <c r="I9" s="453">
        <v>0</v>
      </c>
    </row>
    <row r="10" spans="2:11" s="32" customFormat="1" ht="20.25" customHeight="1">
      <c r="B10" s="454" t="s">
        <v>240</v>
      </c>
      <c r="C10" s="113" t="s">
        <v>530</v>
      </c>
      <c r="D10" s="435">
        <v>12628.299000000001</v>
      </c>
      <c r="E10" s="435">
        <v>1553.403</v>
      </c>
      <c r="F10" s="435">
        <v>1553.403</v>
      </c>
      <c r="G10" s="435">
        <v>12628.299000000001</v>
      </c>
      <c r="H10" s="435">
        <v>-1151.01</v>
      </c>
      <c r="I10" s="435">
        <v>0</v>
      </c>
    </row>
    <row r="11" spans="2:11" s="32" customFormat="1" ht="20.25" customHeight="1">
      <c r="B11" s="454" t="s">
        <v>462</v>
      </c>
      <c r="C11" s="113" t="s">
        <v>531</v>
      </c>
      <c r="D11" s="435">
        <v>1596118.095</v>
      </c>
      <c r="E11" s="435">
        <v>73954.842000000004</v>
      </c>
      <c r="F11" s="435">
        <v>73954.842000000004</v>
      </c>
      <c r="G11" s="435">
        <v>1596118.095</v>
      </c>
      <c r="H11" s="435">
        <v>-88314.222999999998</v>
      </c>
      <c r="I11" s="435">
        <v>0</v>
      </c>
    </row>
    <row r="12" spans="2:11" s="32" customFormat="1" ht="20.25" customHeight="1">
      <c r="B12" s="454" t="s">
        <v>464</v>
      </c>
      <c r="C12" s="113" t="s">
        <v>532</v>
      </c>
      <c r="D12" s="435">
        <v>193326.38099999999</v>
      </c>
      <c r="E12" s="435">
        <v>62.662999999999997</v>
      </c>
      <c r="F12" s="435">
        <v>62.662999999999997</v>
      </c>
      <c r="G12" s="435">
        <v>193326.38099999999</v>
      </c>
      <c r="H12" s="435">
        <v>-181.352</v>
      </c>
      <c r="I12" s="435">
        <v>0</v>
      </c>
    </row>
    <row r="13" spans="2:11" s="32" customFormat="1" ht="20.25" customHeight="1">
      <c r="B13" s="454" t="s">
        <v>466</v>
      </c>
      <c r="C13" s="113" t="s">
        <v>533</v>
      </c>
      <c r="D13" s="435">
        <v>44716.982000000004</v>
      </c>
      <c r="E13" s="455">
        <v>1782.2280000000001</v>
      </c>
      <c r="F13" s="455">
        <v>1782.2280000000001</v>
      </c>
      <c r="G13" s="435">
        <v>44716.982000000004</v>
      </c>
      <c r="H13" s="435">
        <v>-1556.154</v>
      </c>
      <c r="I13" s="435">
        <v>0</v>
      </c>
    </row>
    <row r="14" spans="2:11" s="32" customFormat="1" ht="20.25" customHeight="1">
      <c r="B14" s="454" t="s">
        <v>468</v>
      </c>
      <c r="C14" s="113" t="s">
        <v>534</v>
      </c>
      <c r="D14" s="435">
        <v>935678.65399999998</v>
      </c>
      <c r="E14" s="435">
        <v>52855.3</v>
      </c>
      <c r="F14" s="435">
        <v>52855.3</v>
      </c>
      <c r="G14" s="435">
        <v>935678.65399999998</v>
      </c>
      <c r="H14" s="435">
        <v>-43071.321000000004</v>
      </c>
      <c r="I14" s="435">
        <v>0</v>
      </c>
    </row>
    <row r="15" spans="2:11" s="32" customFormat="1" ht="20.25" customHeight="1">
      <c r="B15" s="454" t="s">
        <v>470</v>
      </c>
      <c r="C15" s="113" t="s">
        <v>535</v>
      </c>
      <c r="D15" s="435">
        <v>1742007.14</v>
      </c>
      <c r="E15" s="435">
        <v>64072.529000000002</v>
      </c>
      <c r="F15" s="435">
        <v>64072.529000000002</v>
      </c>
      <c r="G15" s="435">
        <v>1742007.14</v>
      </c>
      <c r="H15" s="435">
        <v>-61560.777000000002</v>
      </c>
      <c r="I15" s="435">
        <v>0</v>
      </c>
    </row>
    <row r="16" spans="2:11" s="32" customFormat="1" ht="20.25" customHeight="1">
      <c r="B16" s="454" t="s">
        <v>472</v>
      </c>
      <c r="C16" s="113" t="s">
        <v>536</v>
      </c>
      <c r="D16" s="435">
        <v>493855.071</v>
      </c>
      <c r="E16" s="435">
        <v>48453.319000000003</v>
      </c>
      <c r="F16" s="435">
        <v>48453.319000000003</v>
      </c>
      <c r="G16" s="435">
        <v>493855.071</v>
      </c>
      <c r="H16" s="435">
        <v>-34456.942999999999</v>
      </c>
      <c r="I16" s="435">
        <v>0</v>
      </c>
    </row>
    <row r="17" spans="2:9" s="32" customFormat="1" ht="20.25" customHeight="1">
      <c r="B17" s="456" t="s">
        <v>474</v>
      </c>
      <c r="C17" s="113" t="s">
        <v>537</v>
      </c>
      <c r="D17" s="435">
        <v>1078854.0160000001</v>
      </c>
      <c r="E17" s="435">
        <v>114411.92600000001</v>
      </c>
      <c r="F17" s="435">
        <v>114411.92600000001</v>
      </c>
      <c r="G17" s="435">
        <v>1078854.0160000001</v>
      </c>
      <c r="H17" s="435">
        <v>-55013.296000000002</v>
      </c>
      <c r="I17" s="435">
        <v>0</v>
      </c>
    </row>
    <row r="18" spans="2:9" s="32" customFormat="1" ht="20.25" customHeight="1">
      <c r="B18" s="454" t="s">
        <v>476</v>
      </c>
      <c r="C18" s="113" t="s">
        <v>538</v>
      </c>
      <c r="D18" s="457">
        <v>95597.180999999997</v>
      </c>
      <c r="E18" s="457">
        <v>2241.7539999999999</v>
      </c>
      <c r="F18" s="457">
        <v>2241.7539999999999</v>
      </c>
      <c r="G18" s="457">
        <v>95597.180999999997</v>
      </c>
      <c r="H18" s="457">
        <v>-2400.732</v>
      </c>
      <c r="I18" s="457">
        <v>0</v>
      </c>
    </row>
    <row r="19" spans="2:9" s="32" customFormat="1" ht="20.25" customHeight="1">
      <c r="B19" s="454" t="s">
        <v>477</v>
      </c>
      <c r="C19" s="113" t="s">
        <v>539</v>
      </c>
      <c r="D19" s="457">
        <v>0</v>
      </c>
      <c r="E19" s="457">
        <v>0</v>
      </c>
      <c r="F19" s="457">
        <v>0</v>
      </c>
      <c r="G19" s="457">
        <v>0</v>
      </c>
      <c r="H19" s="457">
        <v>0</v>
      </c>
      <c r="I19" s="457">
        <v>0</v>
      </c>
    </row>
    <row r="20" spans="2:9" s="32" customFormat="1" ht="20.25" customHeight="1">
      <c r="B20" s="454" t="s">
        <v>478</v>
      </c>
      <c r="C20" s="113" t="s">
        <v>540</v>
      </c>
      <c r="D20" s="457">
        <v>1259372.649</v>
      </c>
      <c r="E20" s="457">
        <v>51709.114999999998</v>
      </c>
      <c r="F20" s="457">
        <v>51709.114999999998</v>
      </c>
      <c r="G20" s="457">
        <v>1259372.649</v>
      </c>
      <c r="H20" s="457">
        <v>-38040.449999999997</v>
      </c>
      <c r="I20" s="457">
        <v>0</v>
      </c>
    </row>
    <row r="21" spans="2:9" s="32" customFormat="1" ht="20.25" customHeight="1">
      <c r="B21" s="454" t="s">
        <v>479</v>
      </c>
      <c r="C21" s="113" t="s">
        <v>541</v>
      </c>
      <c r="D21" s="457">
        <v>598978.853</v>
      </c>
      <c r="E21" s="457">
        <v>22740.342000000001</v>
      </c>
      <c r="F21" s="457">
        <v>22740.342000000001</v>
      </c>
      <c r="G21" s="457">
        <v>598978.853</v>
      </c>
      <c r="H21" s="457">
        <v>-15919.834000000001</v>
      </c>
      <c r="I21" s="457">
        <v>0</v>
      </c>
    </row>
    <row r="22" spans="2:9" s="32" customFormat="1" ht="20.25" customHeight="1">
      <c r="B22" s="454" t="s">
        <v>480</v>
      </c>
      <c r="C22" s="113" t="s">
        <v>542</v>
      </c>
      <c r="D22" s="457">
        <v>355142.51199999999</v>
      </c>
      <c r="E22" s="457">
        <v>39967.620000000003</v>
      </c>
      <c r="F22" s="457">
        <v>39967.620000000003</v>
      </c>
      <c r="G22" s="457">
        <v>355142.51199999999</v>
      </c>
      <c r="H22" s="457">
        <v>-37639.324000000001</v>
      </c>
      <c r="I22" s="457">
        <v>0</v>
      </c>
    </row>
    <row r="23" spans="2:9" s="32" customFormat="1" ht="20.25" customHeight="1">
      <c r="B23" s="456" t="s">
        <v>481</v>
      </c>
      <c r="C23" s="113" t="s">
        <v>543</v>
      </c>
      <c r="D23" s="457">
        <v>368.625</v>
      </c>
      <c r="E23" s="457">
        <v>0</v>
      </c>
      <c r="F23" s="457">
        <v>0</v>
      </c>
      <c r="G23" s="457">
        <v>368.625</v>
      </c>
      <c r="H23" s="457">
        <v>-1.631</v>
      </c>
      <c r="I23" s="457">
        <v>0</v>
      </c>
    </row>
    <row r="24" spans="2:9" s="32" customFormat="1" ht="20.25" customHeight="1">
      <c r="B24" s="454" t="s">
        <v>482</v>
      </c>
      <c r="C24" s="113" t="s">
        <v>544</v>
      </c>
      <c r="D24" s="457">
        <v>67580.365999999995</v>
      </c>
      <c r="E24" s="457">
        <v>829.92899999999997</v>
      </c>
      <c r="F24" s="457">
        <v>829.92899999999997</v>
      </c>
      <c r="G24" s="457">
        <v>67580.365999999995</v>
      </c>
      <c r="H24" s="457">
        <v>-1219.078</v>
      </c>
      <c r="I24" s="457">
        <v>0</v>
      </c>
    </row>
    <row r="25" spans="2:9" s="32" customFormat="1" ht="20.25" customHeight="1">
      <c r="B25" s="454" t="s">
        <v>483</v>
      </c>
      <c r="C25" s="113" t="s">
        <v>545</v>
      </c>
      <c r="D25" s="457">
        <v>237079.14799999999</v>
      </c>
      <c r="E25" s="457">
        <v>2083.5120000000002</v>
      </c>
      <c r="F25" s="457">
        <v>2083.5120000000002</v>
      </c>
      <c r="G25" s="457">
        <v>237079.14799999999</v>
      </c>
      <c r="H25" s="457">
        <v>-4130.3059999999996</v>
      </c>
      <c r="I25" s="457">
        <v>0</v>
      </c>
    </row>
    <row r="26" spans="2:9" s="32" customFormat="1" ht="20.25" customHeight="1">
      <c r="B26" s="454" t="s">
        <v>484</v>
      </c>
      <c r="C26" s="113" t="s">
        <v>546</v>
      </c>
      <c r="D26" s="457">
        <v>74248.675000000003</v>
      </c>
      <c r="E26" s="457">
        <v>13994.317999999999</v>
      </c>
      <c r="F26" s="457">
        <v>13994.317999999999</v>
      </c>
      <c r="G26" s="457">
        <v>74248.675000000003</v>
      </c>
      <c r="H26" s="457">
        <v>-8799.0439999999999</v>
      </c>
      <c r="I26" s="457">
        <v>0</v>
      </c>
    </row>
    <row r="27" spans="2:9" s="32" customFormat="1" ht="20.25" customHeight="1">
      <c r="B27" s="458" t="s">
        <v>485</v>
      </c>
      <c r="C27" s="138" t="s">
        <v>547</v>
      </c>
      <c r="D27" s="459">
        <v>385494.88699999999</v>
      </c>
      <c r="E27" s="459">
        <v>16920.153999999999</v>
      </c>
      <c r="F27" s="459">
        <v>16920.153999999999</v>
      </c>
      <c r="G27" s="459">
        <v>385494.88699999999</v>
      </c>
      <c r="H27" s="459">
        <v>-15739.528</v>
      </c>
      <c r="I27" s="459">
        <v>0</v>
      </c>
    </row>
    <row r="28" spans="2:9" s="32" customFormat="1" ht="20.25" customHeight="1" thickBot="1">
      <c r="B28" s="460" t="s">
        <v>486</v>
      </c>
      <c r="C28" s="436" t="s">
        <v>40</v>
      </c>
      <c r="D28" s="461">
        <f t="shared" ref="D28:I28" si="0">+SUM(D9:D27)</f>
        <v>9453228.7080000006</v>
      </c>
      <c r="E28" s="462">
        <f t="shared" si="0"/>
        <v>513609.375</v>
      </c>
      <c r="F28" s="462">
        <f t="shared" si="0"/>
        <v>513609.375</v>
      </c>
      <c r="G28" s="462">
        <f t="shared" si="0"/>
        <v>9453228.7080000006</v>
      </c>
      <c r="H28" s="462">
        <f t="shared" si="0"/>
        <v>-416120.82199999999</v>
      </c>
      <c r="I28" s="462">
        <f t="shared" si="0"/>
        <v>0</v>
      </c>
    </row>
  </sheetData>
  <mergeCells count="8">
    <mergeCell ref="E2:F2"/>
    <mergeCell ref="D5:G5"/>
    <mergeCell ref="H5:H8"/>
    <mergeCell ref="I5:I8"/>
    <mergeCell ref="E6:F6"/>
    <mergeCell ref="E7:E8"/>
    <mergeCell ref="F7:F8"/>
    <mergeCell ref="G7:G8"/>
  </mergeCells>
  <hyperlinks>
    <hyperlink ref="K1" location="Índice!A1" display="Voltar ao Índice" xr:uid="{00000000-0004-0000-22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0000"/>
  </sheetPr>
  <dimension ref="B1:I14"/>
  <sheetViews>
    <sheetView showGridLines="0" zoomScale="90" zoomScaleNormal="90" zoomScalePageLayoutView="80" workbookViewId="0"/>
  </sheetViews>
  <sheetFormatPr defaultColWidth="8.7109375" defaultRowHeight="14.25"/>
  <cols>
    <col min="1" max="2" width="4.7109375" style="8" customWidth="1"/>
    <col min="3" max="3" width="26.42578125" style="8" customWidth="1"/>
    <col min="4" max="4" width="15" style="8" customWidth="1"/>
    <col min="5" max="6" width="23.140625" style="8" customWidth="1"/>
    <col min="7" max="8" width="8.7109375" style="8"/>
    <col min="9" max="9" width="13.140625" style="8" bestFit="1" customWidth="1"/>
    <col min="10" max="16384" width="8.7109375" style="8"/>
  </cols>
  <sheetData>
    <row r="1" spans="2:9" ht="18">
      <c r="B1" s="101" t="s">
        <v>440</v>
      </c>
      <c r="I1" s="679" t="s">
        <v>1038</v>
      </c>
    </row>
    <row r="2" spans="2:9" s="48" customFormat="1" ht="15">
      <c r="B2" s="438" t="s">
        <v>830</v>
      </c>
      <c r="C2" s="223"/>
      <c r="D2" s="56"/>
      <c r="E2" s="56"/>
      <c r="F2" s="56"/>
    </row>
    <row r="3" spans="2:9" s="67" customFormat="1" ht="20.100000000000001" customHeight="1">
      <c r="B3" s="1095"/>
      <c r="C3" s="1095"/>
      <c r="E3" s="273" t="s">
        <v>4</v>
      </c>
      <c r="F3" s="273" t="s">
        <v>5</v>
      </c>
    </row>
    <row r="4" spans="2:9" s="67" customFormat="1" ht="20.100000000000001" customHeight="1">
      <c r="B4" s="1095"/>
      <c r="C4" s="1095"/>
      <c r="E4" s="1073" t="s">
        <v>548</v>
      </c>
      <c r="F4" s="1073"/>
    </row>
    <row r="5" spans="2:9" s="67" customFormat="1" ht="20.100000000000001" customHeight="1">
      <c r="B5" s="1095"/>
      <c r="C5" s="1095"/>
      <c r="D5" s="203"/>
      <c r="E5" s="1040"/>
      <c r="F5" s="1040"/>
    </row>
    <row r="6" spans="2:9" s="67" customFormat="1" ht="26.25" thickBot="1">
      <c r="B6" s="1095"/>
      <c r="C6" s="1095"/>
      <c r="D6" s="203"/>
      <c r="E6" s="607" t="s">
        <v>549</v>
      </c>
      <c r="F6" s="607" t="s">
        <v>550</v>
      </c>
    </row>
    <row r="7" spans="2:9" s="67" customFormat="1" ht="20.100000000000001" customHeight="1">
      <c r="B7" s="443" t="s">
        <v>238</v>
      </c>
      <c r="C7" s="1098" t="s">
        <v>551</v>
      </c>
      <c r="D7" s="1098"/>
      <c r="E7" s="262">
        <v>0</v>
      </c>
      <c r="F7" s="262">
        <v>0</v>
      </c>
    </row>
    <row r="8" spans="2:9" s="67" customFormat="1" ht="20.100000000000001" customHeight="1">
      <c r="B8" s="248" t="s">
        <v>240</v>
      </c>
      <c r="C8" s="1099" t="s">
        <v>552</v>
      </c>
      <c r="D8" s="1099"/>
      <c r="E8" s="264">
        <v>59470700</v>
      </c>
      <c r="F8" s="264">
        <v>-39307438</v>
      </c>
    </row>
    <row r="9" spans="2:9" s="67" customFormat="1" ht="20.100000000000001" customHeight="1">
      <c r="B9" s="248" t="s">
        <v>462</v>
      </c>
      <c r="C9" s="1100" t="s">
        <v>553</v>
      </c>
      <c r="D9" s="1100"/>
      <c r="E9" s="264">
        <v>24000210</v>
      </c>
      <c r="F9" s="264">
        <v>-15650375</v>
      </c>
    </row>
    <row r="10" spans="2:9" s="67" customFormat="1" ht="20.100000000000001" customHeight="1">
      <c r="B10" s="248" t="s">
        <v>464</v>
      </c>
      <c r="C10" s="1100" t="s">
        <v>554</v>
      </c>
      <c r="D10" s="1100"/>
      <c r="E10" s="264">
        <v>14307388</v>
      </c>
      <c r="F10" s="264">
        <v>-7164690</v>
      </c>
    </row>
    <row r="11" spans="2:9" s="67" customFormat="1" ht="20.100000000000001" customHeight="1">
      <c r="B11" s="248" t="s">
        <v>466</v>
      </c>
      <c r="C11" s="1100" t="s">
        <v>555</v>
      </c>
      <c r="D11" s="1100"/>
      <c r="E11" s="264">
        <v>2331030</v>
      </c>
      <c r="F11" s="264">
        <v>-2186699</v>
      </c>
    </row>
    <row r="12" spans="2:9" s="67" customFormat="1" ht="20.100000000000001" customHeight="1">
      <c r="B12" s="248" t="s">
        <v>468</v>
      </c>
      <c r="C12" s="1100" t="s">
        <v>556</v>
      </c>
      <c r="D12" s="1100"/>
      <c r="E12" s="264">
        <v>0</v>
      </c>
      <c r="F12" s="264">
        <v>0</v>
      </c>
    </row>
    <row r="13" spans="2:9" s="67" customFormat="1" ht="20.100000000000001" customHeight="1">
      <c r="B13" s="447" t="s">
        <v>470</v>
      </c>
      <c r="C13" s="1096" t="s">
        <v>557</v>
      </c>
      <c r="D13" s="1096"/>
      <c r="E13" s="286">
        <v>18832072</v>
      </c>
      <c r="F13" s="286">
        <v>-14305674</v>
      </c>
    </row>
    <row r="14" spans="2:9" s="67" customFormat="1" ht="20.100000000000001" customHeight="1" thickBot="1">
      <c r="B14" s="448" t="s">
        <v>472</v>
      </c>
      <c r="C14" s="1097" t="s">
        <v>40</v>
      </c>
      <c r="D14" s="1097"/>
      <c r="E14" s="290">
        <f>+E7+E8</f>
        <v>59470700</v>
      </c>
      <c r="F14" s="290">
        <f>+F7+F8</f>
        <v>-39307438</v>
      </c>
    </row>
  </sheetData>
  <mergeCells count="13">
    <mergeCell ref="C13:D13"/>
    <mergeCell ref="C14:D14"/>
    <mergeCell ref="C7:D7"/>
    <mergeCell ref="C8:D8"/>
    <mergeCell ref="C9:D9"/>
    <mergeCell ref="C10:D10"/>
    <mergeCell ref="C11:D11"/>
    <mergeCell ref="C12:D12"/>
    <mergeCell ref="B6:C6"/>
    <mergeCell ref="B3:C3"/>
    <mergeCell ref="B4:C4"/>
    <mergeCell ref="E4:F5"/>
    <mergeCell ref="B5:C5"/>
  </mergeCells>
  <hyperlinks>
    <hyperlink ref="I1" location="Índice!A1" display="Voltar ao Índice" xr:uid="{00000000-0004-0000-23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B1:Q15"/>
  <sheetViews>
    <sheetView showGridLines="0" zoomScale="90" zoomScaleNormal="90" zoomScalePageLayoutView="80" workbookViewId="0"/>
  </sheetViews>
  <sheetFormatPr defaultColWidth="8.7109375" defaultRowHeight="14.25"/>
  <cols>
    <col min="1" max="1" width="4.7109375" style="8" customWidth="1"/>
    <col min="2" max="2" width="8.7109375" style="8"/>
    <col min="3" max="3" width="39.7109375" style="8" customWidth="1"/>
    <col min="4" max="5" width="14.5703125" style="8" customWidth="1"/>
    <col min="6" max="6" width="16.28515625" style="8" customWidth="1"/>
    <col min="7" max="7" width="14.5703125" style="8" customWidth="1"/>
    <col min="8" max="8" width="16.140625" style="8" customWidth="1"/>
    <col min="9" max="15" width="14.5703125" style="8" customWidth="1"/>
    <col min="16" max="16" width="8.7109375" style="8"/>
    <col min="17" max="17" width="13.140625" style="8" bestFit="1" customWidth="1"/>
    <col min="18" max="16384" width="8.7109375" style="8"/>
  </cols>
  <sheetData>
    <row r="1" spans="2:17" ht="18">
      <c r="B1" s="101" t="s">
        <v>441</v>
      </c>
      <c r="Q1" s="679" t="s">
        <v>1038</v>
      </c>
    </row>
    <row r="2" spans="2:17" s="48" customFormat="1" ht="15">
      <c r="B2" s="438" t="s">
        <v>830</v>
      </c>
      <c r="C2" s="223"/>
      <c r="D2" s="223"/>
      <c r="E2" s="1103"/>
      <c r="F2" s="1103"/>
      <c r="G2" s="1103"/>
      <c r="H2" s="1103"/>
      <c r="I2" s="1103"/>
      <c r="J2" s="1103"/>
      <c r="K2" s="1103"/>
      <c r="L2" s="1103"/>
      <c r="M2" s="1103"/>
      <c r="N2" s="1103"/>
      <c r="O2" s="223"/>
    </row>
    <row r="3" spans="2:17" s="48" customFormat="1" ht="15">
      <c r="C3" s="223"/>
      <c r="D3" s="223"/>
      <c r="E3" s="223"/>
      <c r="F3" s="223"/>
      <c r="G3" s="223"/>
      <c r="H3" s="223"/>
      <c r="I3" s="223"/>
      <c r="J3" s="223"/>
      <c r="K3" s="223"/>
      <c r="L3" s="223"/>
      <c r="M3" s="223"/>
      <c r="N3" s="223"/>
      <c r="O3" s="223"/>
    </row>
    <row r="4" spans="2:17" s="437" customFormat="1" ht="20.100000000000001" customHeight="1">
      <c r="B4" s="438"/>
      <c r="C4" s="438"/>
      <c r="D4" s="439" t="s">
        <v>4</v>
      </c>
      <c r="E4" s="467" t="s">
        <v>5</v>
      </c>
      <c r="F4" s="439" t="s">
        <v>6</v>
      </c>
      <c r="G4" s="467" t="s">
        <v>41</v>
      </c>
      <c r="H4" s="439" t="s">
        <v>42</v>
      </c>
      <c r="I4" s="439" t="s">
        <v>94</v>
      </c>
      <c r="J4" s="439" t="s">
        <v>95</v>
      </c>
      <c r="K4" s="439" t="s">
        <v>96</v>
      </c>
      <c r="L4" s="439" t="s">
        <v>218</v>
      </c>
      <c r="M4" s="439" t="s">
        <v>219</v>
      </c>
      <c r="N4" s="439" t="s">
        <v>220</v>
      </c>
      <c r="O4" s="439" t="s">
        <v>221</v>
      </c>
    </row>
    <row r="5" spans="2:17" s="437" customFormat="1" ht="24.95" customHeight="1">
      <c r="D5" s="1101" t="s">
        <v>558</v>
      </c>
      <c r="E5" s="1101"/>
      <c r="F5" s="1102" t="s">
        <v>559</v>
      </c>
      <c r="G5" s="1102"/>
      <c r="H5" s="1102"/>
      <c r="I5" s="1102"/>
      <c r="J5" s="442"/>
      <c r="K5" s="442"/>
      <c r="L5" s="442"/>
      <c r="M5" s="442"/>
      <c r="N5" s="442"/>
      <c r="O5" s="442"/>
    </row>
    <row r="6" spans="2:17" s="437" customFormat="1" ht="24.95" customHeight="1">
      <c r="C6" s="440"/>
      <c r="D6" s="1049"/>
      <c r="E6" s="1049"/>
      <c r="F6" s="441"/>
      <c r="G6" s="441"/>
      <c r="H6" s="1040" t="s">
        <v>560</v>
      </c>
      <c r="I6" s="1040"/>
      <c r="J6" s="1040" t="s">
        <v>561</v>
      </c>
      <c r="K6" s="1040"/>
      <c r="L6" s="1040" t="s">
        <v>562</v>
      </c>
      <c r="M6" s="1040"/>
      <c r="N6" s="1040" t="s">
        <v>563</v>
      </c>
      <c r="O6" s="1040"/>
    </row>
    <row r="7" spans="2:17" s="437" customFormat="1" ht="39.950000000000003" customHeight="1" thickBot="1">
      <c r="B7" s="438"/>
      <c r="C7" s="440"/>
      <c r="D7" s="144" t="s">
        <v>527</v>
      </c>
      <c r="E7" s="144" t="s">
        <v>550</v>
      </c>
      <c r="F7" s="144" t="s">
        <v>549</v>
      </c>
      <c r="G7" s="144" t="s">
        <v>550</v>
      </c>
      <c r="H7" s="144" t="s">
        <v>549</v>
      </c>
      <c r="I7" s="144" t="s">
        <v>550</v>
      </c>
      <c r="J7" s="144" t="s">
        <v>549</v>
      </c>
      <c r="K7" s="144" t="s">
        <v>550</v>
      </c>
      <c r="L7" s="144" t="s">
        <v>549</v>
      </c>
      <c r="M7" s="144" t="s">
        <v>550</v>
      </c>
      <c r="N7" s="144" t="s">
        <v>549</v>
      </c>
      <c r="O7" s="144" t="s">
        <v>550</v>
      </c>
    </row>
    <row r="8" spans="2:17" s="92" customFormat="1" ht="24.95" customHeight="1">
      <c r="B8" s="443" t="s">
        <v>238</v>
      </c>
      <c r="C8" s="180" t="s">
        <v>564</v>
      </c>
      <c r="D8" s="443">
        <v>0</v>
      </c>
      <c r="E8" s="443">
        <v>0</v>
      </c>
      <c r="F8" s="443">
        <v>0</v>
      </c>
      <c r="G8" s="443">
        <v>0</v>
      </c>
      <c r="H8" s="444"/>
      <c r="I8" s="444"/>
      <c r="J8" s="444"/>
      <c r="K8" s="444"/>
      <c r="L8" s="444"/>
      <c r="M8" s="444"/>
      <c r="N8" s="444"/>
      <c r="O8" s="444"/>
    </row>
    <row r="9" spans="2:17" s="92" customFormat="1" ht="24.95" customHeight="1">
      <c r="B9" s="248" t="s">
        <v>240</v>
      </c>
      <c r="C9" s="149" t="s">
        <v>565</v>
      </c>
      <c r="D9" s="264">
        <f>+SUM(D10:D14)</f>
        <v>0</v>
      </c>
      <c r="E9" s="264">
        <f t="shared" ref="E9:O9" si="0">+SUM(E10:E14)</f>
        <v>0</v>
      </c>
      <c r="F9" s="264">
        <f t="shared" si="0"/>
        <v>59470700</v>
      </c>
      <c r="G9" s="264">
        <f t="shared" si="0"/>
        <v>-39307438</v>
      </c>
      <c r="H9" s="264">
        <f t="shared" si="0"/>
        <v>1776575</v>
      </c>
      <c r="I9" s="264">
        <f t="shared" si="0"/>
        <v>-3140904</v>
      </c>
      <c r="J9" s="264">
        <f t="shared" si="0"/>
        <v>3661616</v>
      </c>
      <c r="K9" s="264">
        <f t="shared" si="0"/>
        <v>-667330</v>
      </c>
      <c r="L9" s="264">
        <f t="shared" si="0"/>
        <v>54032509</v>
      </c>
      <c r="M9" s="264">
        <f t="shared" si="0"/>
        <v>-35499204</v>
      </c>
      <c r="N9" s="445">
        <f t="shared" si="0"/>
        <v>38567900</v>
      </c>
      <c r="O9" s="445">
        <f t="shared" si="0"/>
        <v>-23908977</v>
      </c>
    </row>
    <row r="10" spans="2:17" s="92" customFormat="1" ht="20.100000000000001" customHeight="1">
      <c r="B10" s="248" t="s">
        <v>462</v>
      </c>
      <c r="C10" s="379" t="s">
        <v>553</v>
      </c>
      <c r="D10" s="264">
        <v>0</v>
      </c>
      <c r="E10" s="264">
        <v>0</v>
      </c>
      <c r="F10" s="264">
        <v>24000210</v>
      </c>
      <c r="G10" s="264">
        <v>-15650375</v>
      </c>
      <c r="H10" s="264">
        <v>786231</v>
      </c>
      <c r="I10" s="264">
        <v>-2614175</v>
      </c>
      <c r="J10" s="264">
        <v>2221768</v>
      </c>
      <c r="K10" s="264">
        <v>-200433</v>
      </c>
      <c r="L10" s="264">
        <v>20992211</v>
      </c>
      <c r="M10" s="264">
        <v>-12835767</v>
      </c>
      <c r="N10" s="264">
        <v>15876193</v>
      </c>
      <c r="O10" s="264">
        <v>-11246809</v>
      </c>
    </row>
    <row r="11" spans="2:17" s="92" customFormat="1" ht="20.100000000000001" customHeight="1">
      <c r="B11" s="248" t="s">
        <v>464</v>
      </c>
      <c r="C11" s="379" t="s">
        <v>554</v>
      </c>
      <c r="D11" s="264">
        <v>0</v>
      </c>
      <c r="E11" s="264">
        <v>0</v>
      </c>
      <c r="F11" s="264">
        <v>14307388</v>
      </c>
      <c r="G11" s="264">
        <v>-7164690</v>
      </c>
      <c r="H11" s="264">
        <v>447897</v>
      </c>
      <c r="I11" s="264">
        <v>-16798</v>
      </c>
      <c r="J11" s="264">
        <v>1028417</v>
      </c>
      <c r="K11" s="264">
        <v>-74677</v>
      </c>
      <c r="L11" s="264">
        <v>12831074</v>
      </c>
      <c r="M11" s="264">
        <v>-7073215</v>
      </c>
      <c r="N11" s="264">
        <v>11534381</v>
      </c>
      <c r="O11" s="264">
        <v>-5462668</v>
      </c>
    </row>
    <row r="12" spans="2:17" s="92" customFormat="1" ht="20.100000000000001" customHeight="1">
      <c r="B12" s="248" t="s">
        <v>466</v>
      </c>
      <c r="C12" s="379" t="s">
        <v>555</v>
      </c>
      <c r="D12" s="264">
        <v>0</v>
      </c>
      <c r="E12" s="264">
        <v>0</v>
      </c>
      <c r="F12" s="264">
        <v>2331030</v>
      </c>
      <c r="G12" s="264">
        <v>-2186699</v>
      </c>
      <c r="H12" s="264">
        <v>529393</v>
      </c>
      <c r="I12" s="264">
        <v>-496877</v>
      </c>
      <c r="J12" s="264">
        <v>400966</v>
      </c>
      <c r="K12" s="264">
        <v>-391885</v>
      </c>
      <c r="L12" s="264">
        <v>1400671</v>
      </c>
      <c r="M12" s="264">
        <v>-1297937</v>
      </c>
      <c r="N12" s="264">
        <v>1833828</v>
      </c>
      <c r="O12" s="264">
        <v>-1689497</v>
      </c>
    </row>
    <row r="13" spans="2:17" s="92" customFormat="1" ht="20.100000000000001" customHeight="1">
      <c r="B13" s="248" t="s">
        <v>468</v>
      </c>
      <c r="C13" s="379" t="s">
        <v>556</v>
      </c>
      <c r="D13" s="264">
        <v>0</v>
      </c>
      <c r="E13" s="264">
        <v>0</v>
      </c>
      <c r="F13" s="264">
        <v>0</v>
      </c>
      <c r="G13" s="264">
        <v>0</v>
      </c>
      <c r="H13" s="264">
        <v>0</v>
      </c>
      <c r="I13" s="264">
        <v>0</v>
      </c>
      <c r="J13" s="264">
        <v>0</v>
      </c>
      <c r="K13" s="264">
        <v>0</v>
      </c>
      <c r="L13" s="264">
        <v>0</v>
      </c>
      <c r="M13" s="264">
        <v>0</v>
      </c>
      <c r="N13" s="264">
        <v>0</v>
      </c>
      <c r="O13" s="264">
        <v>0</v>
      </c>
    </row>
    <row r="14" spans="2:17" s="92" customFormat="1" ht="20.100000000000001" customHeight="1">
      <c r="B14" s="447" t="s">
        <v>470</v>
      </c>
      <c r="C14" s="450" t="s">
        <v>557</v>
      </c>
      <c r="D14" s="286">
        <v>0</v>
      </c>
      <c r="E14" s="286">
        <v>0</v>
      </c>
      <c r="F14" s="264">
        <v>18832072</v>
      </c>
      <c r="G14" s="264">
        <v>-14305674</v>
      </c>
      <c r="H14" s="264">
        <v>13054</v>
      </c>
      <c r="I14" s="264">
        <v>-13054</v>
      </c>
      <c r="J14" s="264">
        <v>10465</v>
      </c>
      <c r="K14" s="264">
        <v>-335</v>
      </c>
      <c r="L14" s="264">
        <v>18808553</v>
      </c>
      <c r="M14" s="264">
        <v>-14292285</v>
      </c>
      <c r="N14" s="264">
        <v>9323498</v>
      </c>
      <c r="O14" s="264">
        <v>-5510003</v>
      </c>
    </row>
    <row r="15" spans="2:17" s="92" customFormat="1" ht="20.100000000000001" customHeight="1" thickBot="1">
      <c r="B15" s="448" t="s">
        <v>472</v>
      </c>
      <c r="C15" s="432" t="s">
        <v>40</v>
      </c>
      <c r="D15" s="449">
        <f>+D8+D9</f>
        <v>0</v>
      </c>
      <c r="E15" s="449">
        <f t="shared" ref="E15:O15" si="1">+E8+E9</f>
        <v>0</v>
      </c>
      <c r="F15" s="449">
        <f t="shared" si="1"/>
        <v>59470700</v>
      </c>
      <c r="G15" s="449">
        <f t="shared" si="1"/>
        <v>-39307438</v>
      </c>
      <c r="H15" s="449">
        <f t="shared" si="1"/>
        <v>1776575</v>
      </c>
      <c r="I15" s="449">
        <f t="shared" si="1"/>
        <v>-3140904</v>
      </c>
      <c r="J15" s="449">
        <f t="shared" si="1"/>
        <v>3661616</v>
      </c>
      <c r="K15" s="449">
        <f t="shared" si="1"/>
        <v>-667330</v>
      </c>
      <c r="L15" s="449">
        <f t="shared" si="1"/>
        <v>54032509</v>
      </c>
      <c r="M15" s="449">
        <f t="shared" si="1"/>
        <v>-35499204</v>
      </c>
      <c r="N15" s="449">
        <f t="shared" si="1"/>
        <v>38567900</v>
      </c>
      <c r="O15" s="449">
        <f t="shared" si="1"/>
        <v>-23908977</v>
      </c>
    </row>
  </sheetData>
  <mergeCells count="11">
    <mergeCell ref="E2:F2"/>
    <mergeCell ref="G2:H2"/>
    <mergeCell ref="I2:J2"/>
    <mergeCell ref="K2:L2"/>
    <mergeCell ref="M2:N2"/>
    <mergeCell ref="L6:M6"/>
    <mergeCell ref="N6:O6"/>
    <mergeCell ref="D5:E6"/>
    <mergeCell ref="F5:I5"/>
    <mergeCell ref="H6:I6"/>
    <mergeCell ref="J6:K6"/>
  </mergeCells>
  <hyperlinks>
    <hyperlink ref="Q1" location="Índice!A1" display="Voltar ao Índice" xr:uid="{00000000-0004-0000-2400-000000000000}"/>
  </hyperlinks>
  <pageMargins left="0.70866141732283472" right="0.70866141732283472" top="0.74803149606299213" bottom="0.74803149606299213" header="0.31496062992125984" footer="0.31496062992125984"/>
  <pageSetup paperSize="9" scale="51" orientation="landscape" r:id="rId1"/>
  <headerFooter>
    <oddFooter>&amp;C1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sheetPr>
  <dimension ref="B1:F20"/>
  <sheetViews>
    <sheetView showGridLines="0" zoomScale="90" zoomScaleNormal="90" zoomScalePageLayoutView="70" workbookViewId="0"/>
  </sheetViews>
  <sheetFormatPr defaultColWidth="9.140625" defaultRowHeight="14.25"/>
  <cols>
    <col min="1" max="1" width="4.7109375" style="8" customWidth="1"/>
    <col min="2" max="2" width="10" style="8" customWidth="1"/>
    <col min="3" max="3" width="86.140625" style="8" customWidth="1"/>
    <col min="4" max="4" width="28.140625" style="8" customWidth="1"/>
    <col min="5" max="5" width="9.140625" style="8"/>
    <col min="6" max="6" width="13.140625" style="8" bestFit="1" customWidth="1"/>
    <col min="7" max="16384" width="9.140625" style="8"/>
  </cols>
  <sheetData>
    <row r="1" spans="2:6" ht="35.1" customHeight="1">
      <c r="B1" s="1104" t="s">
        <v>944</v>
      </c>
      <c r="C1" s="1105"/>
      <c r="D1" s="1105"/>
      <c r="F1" s="679" t="s">
        <v>1038</v>
      </c>
    </row>
    <row r="2" spans="2:6" s="48" customFormat="1" ht="15" customHeight="1">
      <c r="B2" s="438" t="s">
        <v>830</v>
      </c>
      <c r="C2" s="422"/>
      <c r="D2" s="422"/>
    </row>
    <row r="3" spans="2:6" s="48" customFormat="1"/>
    <row r="4" spans="2:6" s="67" customFormat="1" ht="20.100000000000001" customHeight="1">
      <c r="D4" s="423" t="s">
        <v>4</v>
      </c>
    </row>
    <row r="5" spans="2:6" s="67" customFormat="1" ht="20.100000000000001" customHeight="1" thickBot="1">
      <c r="D5" s="232" t="s">
        <v>243</v>
      </c>
    </row>
    <row r="6" spans="2:6" s="92" customFormat="1" ht="24.95" customHeight="1">
      <c r="B6" s="424">
        <v>1</v>
      </c>
      <c r="C6" s="180" t="s">
        <v>244</v>
      </c>
      <c r="D6" s="425">
        <v>55887921.862999998</v>
      </c>
    </row>
    <row r="7" spans="2:6" s="92" customFormat="1" ht="24.95" customHeight="1">
      <c r="B7" s="426">
        <v>2</v>
      </c>
      <c r="C7" s="149" t="s">
        <v>245</v>
      </c>
      <c r="D7" s="427">
        <v>0</v>
      </c>
    </row>
    <row r="8" spans="2:6" s="92" customFormat="1" ht="24.95" customHeight="1">
      <c r="B8" s="426">
        <v>3</v>
      </c>
      <c r="C8" s="149" t="s">
        <v>246</v>
      </c>
      <c r="D8" s="427">
        <v>-430089.36499999999</v>
      </c>
    </row>
    <row r="9" spans="2:6" s="92" customFormat="1" ht="24.95" customHeight="1">
      <c r="B9" s="426">
        <v>4</v>
      </c>
      <c r="C9" s="149" t="s">
        <v>766</v>
      </c>
      <c r="D9" s="427">
        <v>0</v>
      </c>
    </row>
    <row r="10" spans="2:6" s="92" customFormat="1" ht="24.95" customHeight="1">
      <c r="B10" s="426">
        <v>5</v>
      </c>
      <c r="C10" s="149" t="s">
        <v>247</v>
      </c>
      <c r="D10" s="427">
        <v>0</v>
      </c>
    </row>
    <row r="11" spans="2:6" s="92" customFormat="1" ht="24.95" customHeight="1">
      <c r="B11" s="426">
        <v>6</v>
      </c>
      <c r="C11" s="149" t="s">
        <v>248</v>
      </c>
      <c r="D11" s="427">
        <v>0</v>
      </c>
    </row>
    <row r="12" spans="2:6" s="92" customFormat="1" ht="24.95" customHeight="1">
      <c r="B12" s="426">
        <v>7</v>
      </c>
      <c r="C12" s="149" t="s">
        <v>249</v>
      </c>
      <c r="D12" s="427">
        <v>-9.4587448984384537E-11</v>
      </c>
    </row>
    <row r="13" spans="2:6" s="92" customFormat="1" ht="24.95" customHeight="1">
      <c r="B13" s="426">
        <v>8</v>
      </c>
      <c r="C13" s="149" t="s">
        <v>767</v>
      </c>
      <c r="D13" s="428">
        <v>-1635299.8141061519</v>
      </c>
    </row>
    <row r="14" spans="2:6" s="92" customFormat="1" ht="24.95" customHeight="1">
      <c r="B14" s="426">
        <v>9</v>
      </c>
      <c r="C14" s="149" t="s">
        <v>250</v>
      </c>
      <c r="D14" s="428">
        <v>1083535.780243448</v>
      </c>
    </row>
    <row r="15" spans="2:6" s="92" customFormat="1" ht="24.95" customHeight="1">
      <c r="B15" s="426">
        <v>10</v>
      </c>
      <c r="C15" s="149" t="s">
        <v>251</v>
      </c>
      <c r="D15" s="428">
        <v>2369277.4529982554</v>
      </c>
    </row>
    <row r="16" spans="2:6" s="92" customFormat="1" ht="24.95" customHeight="1">
      <c r="B16" s="426">
        <v>11</v>
      </c>
      <c r="C16" s="149" t="s">
        <v>252</v>
      </c>
      <c r="D16" s="428">
        <v>0</v>
      </c>
    </row>
    <row r="17" spans="2:4" s="92" customFormat="1" ht="24.95" customHeight="1">
      <c r="B17" s="426" t="s">
        <v>253</v>
      </c>
      <c r="C17" s="149" t="s">
        <v>254</v>
      </c>
      <c r="D17" s="428">
        <v>0</v>
      </c>
    </row>
    <row r="18" spans="2:4" s="92" customFormat="1" ht="24.95" customHeight="1">
      <c r="B18" s="426" t="s">
        <v>255</v>
      </c>
      <c r="C18" s="149" t="s">
        <v>256</v>
      </c>
      <c r="D18" s="428">
        <v>0</v>
      </c>
    </row>
    <row r="19" spans="2:4" s="92" customFormat="1" ht="24.95" customHeight="1">
      <c r="B19" s="429">
        <v>12</v>
      </c>
      <c r="C19" s="207" t="s">
        <v>257</v>
      </c>
      <c r="D19" s="430">
        <f>+D20-D6-D7-D8-D9-D10-D11-D12-D13-D14-D15-D16-D17-D18</f>
        <v>-139808.97094042413</v>
      </c>
    </row>
    <row r="20" spans="2:4" s="92" customFormat="1" ht="24.95" customHeight="1" thickBot="1">
      <c r="B20" s="431">
        <v>13</v>
      </c>
      <c r="C20" s="432" t="s">
        <v>73</v>
      </c>
      <c r="D20" s="433">
        <v>57135536.946195126</v>
      </c>
    </row>
  </sheetData>
  <mergeCells count="1">
    <mergeCell ref="B1:D1"/>
  </mergeCells>
  <hyperlinks>
    <hyperlink ref="F1" location="Índice!A1" display="Voltar ao Índice" xr:uid="{00000000-0004-0000-25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sheetPr>
  <dimension ref="B1:G71"/>
  <sheetViews>
    <sheetView showGridLines="0" zoomScale="90" zoomScaleNormal="90" zoomScalePageLayoutView="60" workbookViewId="0"/>
  </sheetViews>
  <sheetFormatPr defaultColWidth="9.140625" defaultRowHeight="43.5" customHeight="1"/>
  <cols>
    <col min="1" max="1" width="4.7109375" style="8" customWidth="1"/>
    <col min="2" max="2" width="8.5703125" style="36" customWidth="1"/>
    <col min="3" max="3" width="91.7109375" style="8" customWidth="1"/>
    <col min="4" max="4" width="21.28515625" style="8" customWidth="1"/>
    <col min="5" max="5" width="22" style="8" customWidth="1"/>
    <col min="6" max="6" width="9.140625" style="8"/>
    <col min="7" max="7" width="13.140625" style="8" bestFit="1" customWidth="1"/>
    <col min="8" max="16384" width="9.140625" style="8"/>
  </cols>
  <sheetData>
    <row r="1" spans="2:7" ht="24.75" customHeight="1">
      <c r="B1" s="101" t="s">
        <v>945</v>
      </c>
      <c r="G1" s="679" t="s">
        <v>1038</v>
      </c>
    </row>
    <row r="2" spans="2:7" ht="16.149999999999999" customHeight="1">
      <c r="B2" s="438" t="s">
        <v>830</v>
      </c>
      <c r="C2" s="48"/>
      <c r="D2" s="48"/>
      <c r="E2" s="48"/>
    </row>
    <row r="3" spans="2:7" s="12" customFormat="1" ht="25.15" customHeight="1">
      <c r="B3" s="57"/>
      <c r="C3" s="67"/>
      <c r="D3" s="1040" t="s">
        <v>258</v>
      </c>
      <c r="E3" s="1040"/>
    </row>
    <row r="4" spans="2:7" s="12" customFormat="1" ht="25.15" customHeight="1">
      <c r="B4" s="1107"/>
      <c r="C4" s="1107"/>
      <c r="D4" s="273" t="s">
        <v>4</v>
      </c>
      <c r="E4" s="273" t="s">
        <v>5</v>
      </c>
    </row>
    <row r="5" spans="2:7" s="12" customFormat="1" ht="25.15" customHeight="1">
      <c r="B5" s="1107"/>
      <c r="C5" s="1107"/>
      <c r="D5" s="387">
        <v>45473</v>
      </c>
      <c r="E5" s="387">
        <v>45291</v>
      </c>
    </row>
    <row r="6" spans="2:7" s="29" customFormat="1" ht="25.15" customHeight="1" thickBot="1">
      <c r="B6" s="1106" t="s">
        <v>259</v>
      </c>
      <c r="C6" s="1106"/>
      <c r="D6" s="1106"/>
      <c r="E6" s="1106"/>
    </row>
    <row r="7" spans="2:7" s="29" customFormat="1" ht="25.15" customHeight="1">
      <c r="B7" s="353">
        <v>1</v>
      </c>
      <c r="C7" s="338" t="s">
        <v>260</v>
      </c>
      <c r="D7" s="405">
        <v>53497542.716019303</v>
      </c>
      <c r="E7" s="402">
        <v>52323529.475900002</v>
      </c>
    </row>
    <row r="8" spans="2:7" s="29" customFormat="1" ht="25.15" customHeight="1">
      <c r="B8" s="395">
        <v>2</v>
      </c>
      <c r="C8" s="345" t="s">
        <v>261</v>
      </c>
      <c r="D8" s="406">
        <v>0</v>
      </c>
      <c r="E8" s="407">
        <v>0</v>
      </c>
    </row>
    <row r="9" spans="2:7" s="29" customFormat="1" ht="25.15" customHeight="1">
      <c r="B9" s="395">
        <v>3</v>
      </c>
      <c r="C9" s="345" t="s">
        <v>262</v>
      </c>
      <c r="D9" s="406">
        <v>0</v>
      </c>
      <c r="E9" s="407">
        <v>0</v>
      </c>
    </row>
    <row r="10" spans="2:7" s="29" customFormat="1" ht="25.15" customHeight="1">
      <c r="B10" s="395">
        <v>4</v>
      </c>
      <c r="C10" s="345" t="s">
        <v>263</v>
      </c>
      <c r="D10" s="406">
        <v>0</v>
      </c>
      <c r="E10" s="407">
        <v>0</v>
      </c>
    </row>
    <row r="11" spans="2:7" s="29" customFormat="1" ht="25.15" customHeight="1">
      <c r="B11" s="395">
        <v>5</v>
      </c>
      <c r="C11" s="419" t="s">
        <v>264</v>
      </c>
      <c r="D11" s="406">
        <v>0</v>
      </c>
      <c r="E11" s="407">
        <v>0</v>
      </c>
    </row>
    <row r="12" spans="2:7" s="29" customFormat="1" ht="25.15" customHeight="1">
      <c r="B12" s="344">
        <v>6</v>
      </c>
      <c r="C12" s="345" t="s">
        <v>265</v>
      </c>
      <c r="D12" s="406">
        <v>-149340.4718</v>
      </c>
      <c r="E12" s="407">
        <v>-156351.82127000001</v>
      </c>
    </row>
    <row r="13" spans="2:7" s="29" customFormat="1" ht="25.15" customHeight="1">
      <c r="B13" s="420">
        <v>7</v>
      </c>
      <c r="C13" s="421" t="s">
        <v>266</v>
      </c>
      <c r="D13" s="404">
        <v>53348202.244219303</v>
      </c>
      <c r="E13" s="404">
        <v>52167177.654630005</v>
      </c>
    </row>
    <row r="14" spans="2:7" s="29" customFormat="1" ht="25.15" customHeight="1" thickBot="1">
      <c r="B14" s="1108" t="s">
        <v>267</v>
      </c>
      <c r="C14" s="1108"/>
      <c r="D14" s="1108"/>
      <c r="E14" s="1108"/>
    </row>
    <row r="15" spans="2:7" s="29" customFormat="1" ht="25.15" customHeight="1">
      <c r="B15" s="337">
        <v>8</v>
      </c>
      <c r="C15" s="338" t="s">
        <v>268</v>
      </c>
      <c r="D15" s="401">
        <v>262258.513031343</v>
      </c>
      <c r="E15" s="402">
        <v>360863.99768485199</v>
      </c>
    </row>
    <row r="16" spans="2:7" s="29" customFormat="1" ht="25.15" customHeight="1">
      <c r="B16" s="395" t="s">
        <v>269</v>
      </c>
      <c r="C16" s="408" t="s">
        <v>270</v>
      </c>
      <c r="D16" s="406">
        <v>0</v>
      </c>
      <c r="E16" s="407">
        <v>0</v>
      </c>
    </row>
    <row r="17" spans="2:5" s="29" customFormat="1" ht="25.15" customHeight="1">
      <c r="B17" s="395">
        <v>9</v>
      </c>
      <c r="C17" s="345" t="s">
        <v>271</v>
      </c>
      <c r="D17" s="409">
        <v>243370.20981277499</v>
      </c>
      <c r="E17" s="407">
        <v>245953.96598228099</v>
      </c>
    </row>
    <row r="18" spans="2:5" s="29" customFormat="1" ht="25.15" customHeight="1">
      <c r="B18" s="395" t="s">
        <v>214</v>
      </c>
      <c r="C18" s="416" t="s">
        <v>272</v>
      </c>
      <c r="D18" s="406">
        <v>0</v>
      </c>
      <c r="E18" s="407">
        <v>0</v>
      </c>
    </row>
    <row r="19" spans="2:5" s="29" customFormat="1" ht="25.15" customHeight="1">
      <c r="B19" s="395" t="s">
        <v>215</v>
      </c>
      <c r="C19" s="416" t="s">
        <v>273</v>
      </c>
      <c r="D19" s="406">
        <v>0</v>
      </c>
      <c r="E19" s="407">
        <v>0</v>
      </c>
    </row>
    <row r="20" spans="2:5" s="29" customFormat="1" ht="25.15" customHeight="1">
      <c r="B20" s="395">
        <v>10</v>
      </c>
      <c r="C20" s="417" t="s">
        <v>274</v>
      </c>
      <c r="D20" s="409">
        <v>-171107.25410999998</v>
      </c>
      <c r="E20" s="407">
        <v>-235166.10950999998</v>
      </c>
    </row>
    <row r="21" spans="2:5" s="29" customFormat="1" ht="25.15" customHeight="1">
      <c r="B21" s="395" t="s">
        <v>275</v>
      </c>
      <c r="C21" s="417" t="s">
        <v>885</v>
      </c>
      <c r="D21" s="406">
        <v>0</v>
      </c>
      <c r="E21" s="407">
        <v>0</v>
      </c>
    </row>
    <row r="22" spans="2:5" s="29" customFormat="1" ht="25.15" customHeight="1">
      <c r="B22" s="395" t="s">
        <v>276</v>
      </c>
      <c r="C22" s="417" t="s">
        <v>768</v>
      </c>
      <c r="D22" s="409">
        <v>0</v>
      </c>
      <c r="E22" s="407">
        <v>0</v>
      </c>
    </row>
    <row r="23" spans="2:5" s="29" customFormat="1" ht="25.15" customHeight="1">
      <c r="B23" s="395">
        <v>11</v>
      </c>
      <c r="C23" s="345" t="s">
        <v>277</v>
      </c>
      <c r="D23" s="406">
        <v>0</v>
      </c>
      <c r="E23" s="407">
        <v>0</v>
      </c>
    </row>
    <row r="24" spans="2:5" s="29" customFormat="1" ht="25.15" customHeight="1">
      <c r="B24" s="395">
        <v>12</v>
      </c>
      <c r="C24" s="345" t="s">
        <v>278</v>
      </c>
      <c r="D24" s="406">
        <v>0</v>
      </c>
      <c r="E24" s="407">
        <v>0</v>
      </c>
    </row>
    <row r="25" spans="2:5" s="29" customFormat="1" ht="25.15" customHeight="1">
      <c r="B25" s="414">
        <v>13</v>
      </c>
      <c r="C25" s="403" t="s">
        <v>279</v>
      </c>
      <c r="D25" s="415">
        <v>334521.46873411804</v>
      </c>
      <c r="E25" s="418">
        <v>371651.85415713303</v>
      </c>
    </row>
    <row r="26" spans="2:5" s="29" customFormat="1" ht="25.15" customHeight="1" thickBot="1">
      <c r="B26" s="1106" t="s">
        <v>280</v>
      </c>
      <c r="C26" s="1106"/>
      <c r="D26" s="1106"/>
      <c r="E26" s="1106"/>
    </row>
    <row r="27" spans="2:5" s="29" customFormat="1" ht="25.15" customHeight="1">
      <c r="B27" s="353">
        <v>14</v>
      </c>
      <c r="C27" s="338" t="s">
        <v>281</v>
      </c>
      <c r="D27" s="401">
        <v>0</v>
      </c>
      <c r="E27" s="402">
        <v>0</v>
      </c>
    </row>
    <row r="28" spans="2:5" s="29" customFormat="1" ht="25.15" customHeight="1">
      <c r="B28" s="344">
        <v>15</v>
      </c>
      <c r="C28" s="345" t="s">
        <v>282</v>
      </c>
      <c r="D28" s="406">
        <v>771887.29398447496</v>
      </c>
      <c r="E28" s="407">
        <v>823587.30744222295</v>
      </c>
    </row>
    <row r="29" spans="2:5" s="29" customFormat="1" ht="25.15" customHeight="1">
      <c r="B29" s="344">
        <v>16</v>
      </c>
      <c r="C29" s="345" t="s">
        <v>283</v>
      </c>
      <c r="D29" s="406">
        <v>311648.48625897302</v>
      </c>
      <c r="E29" s="407">
        <v>303538.24443263799</v>
      </c>
    </row>
    <row r="30" spans="2:5" s="29" customFormat="1" ht="25.15" customHeight="1">
      <c r="B30" s="395" t="s">
        <v>284</v>
      </c>
      <c r="C30" s="345" t="s">
        <v>285</v>
      </c>
      <c r="D30" s="406">
        <v>0</v>
      </c>
      <c r="E30" s="407">
        <v>0</v>
      </c>
    </row>
    <row r="31" spans="2:5" s="29" customFormat="1" ht="25.15" customHeight="1">
      <c r="B31" s="395">
        <v>17</v>
      </c>
      <c r="C31" s="345" t="s">
        <v>286</v>
      </c>
      <c r="D31" s="406">
        <v>0</v>
      </c>
      <c r="E31" s="407">
        <v>0</v>
      </c>
    </row>
    <row r="32" spans="2:5" s="29" customFormat="1" ht="25.15" customHeight="1">
      <c r="B32" s="395" t="s">
        <v>287</v>
      </c>
      <c r="C32" s="345" t="s">
        <v>288</v>
      </c>
      <c r="D32" s="406">
        <v>0</v>
      </c>
      <c r="E32" s="407">
        <v>0</v>
      </c>
    </row>
    <row r="33" spans="2:5" s="29" customFormat="1" ht="25.15" customHeight="1">
      <c r="B33" s="414">
        <v>18</v>
      </c>
      <c r="C33" s="403" t="s">
        <v>289</v>
      </c>
      <c r="D33" s="404">
        <v>1083535.780243448</v>
      </c>
      <c r="E33" s="404">
        <v>1127125.5518748609</v>
      </c>
    </row>
    <row r="34" spans="2:5" s="29" customFormat="1" ht="25.15" customHeight="1" thickBot="1">
      <c r="B34" s="1106" t="s">
        <v>290</v>
      </c>
      <c r="C34" s="1106"/>
      <c r="D34" s="1106"/>
      <c r="E34" s="1106"/>
    </row>
    <row r="35" spans="2:5" s="29" customFormat="1" ht="25.15" customHeight="1">
      <c r="B35" s="353">
        <v>19</v>
      </c>
      <c r="C35" s="338" t="s">
        <v>291</v>
      </c>
      <c r="D35" s="401">
        <v>8548536.9277699105</v>
      </c>
      <c r="E35" s="402">
        <v>9514186.5551284403</v>
      </c>
    </row>
    <row r="36" spans="2:5" s="29" customFormat="1" ht="25.15" customHeight="1">
      <c r="B36" s="344">
        <v>20</v>
      </c>
      <c r="C36" s="345" t="s">
        <v>292</v>
      </c>
      <c r="D36" s="409">
        <v>-6179259.4747716552</v>
      </c>
      <c r="E36" s="409">
        <v>-7659748.0367614785</v>
      </c>
    </row>
    <row r="37" spans="2:5" s="29" customFormat="1" ht="25.15" customHeight="1">
      <c r="B37" s="344">
        <v>21</v>
      </c>
      <c r="C37" s="345" t="s">
        <v>769</v>
      </c>
      <c r="D37" s="407">
        <v>0</v>
      </c>
      <c r="E37" s="407">
        <v>0</v>
      </c>
    </row>
    <row r="38" spans="2:5" s="29" customFormat="1" ht="25.15" customHeight="1">
      <c r="B38" s="414">
        <v>22</v>
      </c>
      <c r="C38" s="403" t="s">
        <v>293</v>
      </c>
      <c r="D38" s="415">
        <v>2369277.4529982554</v>
      </c>
      <c r="E38" s="415">
        <v>1854438.518366962</v>
      </c>
    </row>
    <row r="39" spans="2:5" s="29" customFormat="1" ht="25.15" customHeight="1" thickBot="1">
      <c r="B39" s="1106" t="s">
        <v>294</v>
      </c>
      <c r="C39" s="1106"/>
      <c r="D39" s="1106"/>
      <c r="E39" s="1106"/>
    </row>
    <row r="40" spans="2:5" s="29" customFormat="1" ht="25.15" customHeight="1">
      <c r="B40" s="337" t="s">
        <v>295</v>
      </c>
      <c r="C40" s="338" t="s">
        <v>296</v>
      </c>
      <c r="D40" s="405">
        <v>0</v>
      </c>
      <c r="E40" s="402">
        <v>0</v>
      </c>
    </row>
    <row r="41" spans="2:5" s="29" customFormat="1" ht="25.15" customHeight="1">
      <c r="B41" s="395" t="s">
        <v>297</v>
      </c>
      <c r="C41" s="345" t="s">
        <v>298</v>
      </c>
      <c r="D41" s="406">
        <v>0</v>
      </c>
      <c r="E41" s="407">
        <v>0</v>
      </c>
    </row>
    <row r="42" spans="2:5" s="29" customFormat="1" ht="25.15" customHeight="1">
      <c r="B42" s="344" t="s">
        <v>299</v>
      </c>
      <c r="C42" s="408" t="s">
        <v>300</v>
      </c>
      <c r="D42" s="406">
        <v>0</v>
      </c>
      <c r="E42" s="407">
        <v>0</v>
      </c>
    </row>
    <row r="43" spans="2:5" s="29" customFormat="1" ht="25.15" customHeight="1">
      <c r="B43" s="344" t="s">
        <v>301</v>
      </c>
      <c r="C43" s="408" t="s">
        <v>302</v>
      </c>
      <c r="D43" s="409">
        <v>0</v>
      </c>
      <c r="E43" s="407">
        <v>0</v>
      </c>
    </row>
    <row r="44" spans="2:5" s="29" customFormat="1" ht="25.15" customHeight="1">
      <c r="B44" s="344" t="s">
        <v>303</v>
      </c>
      <c r="C44" s="410" t="s">
        <v>886</v>
      </c>
      <c r="D44" s="409">
        <v>0</v>
      </c>
      <c r="E44" s="407">
        <v>0</v>
      </c>
    </row>
    <row r="45" spans="2:5" s="29" customFormat="1" ht="25.15" customHeight="1">
      <c r="B45" s="344" t="s">
        <v>304</v>
      </c>
      <c r="C45" s="408" t="s">
        <v>305</v>
      </c>
      <c r="D45" s="406">
        <v>0</v>
      </c>
      <c r="E45" s="407">
        <v>0</v>
      </c>
    </row>
    <row r="46" spans="2:5" s="29" customFormat="1" ht="25.15" customHeight="1">
      <c r="B46" s="344" t="s">
        <v>306</v>
      </c>
      <c r="C46" s="408" t="s">
        <v>307</v>
      </c>
      <c r="D46" s="406">
        <v>0</v>
      </c>
      <c r="E46" s="407">
        <v>0</v>
      </c>
    </row>
    <row r="47" spans="2:5" s="29" customFormat="1" ht="25.15" customHeight="1">
      <c r="B47" s="344" t="s">
        <v>308</v>
      </c>
      <c r="C47" s="408" t="s">
        <v>309</v>
      </c>
      <c r="D47" s="406">
        <v>0</v>
      </c>
      <c r="E47" s="407">
        <v>0</v>
      </c>
    </row>
    <row r="48" spans="2:5" s="29" customFormat="1" ht="25.15" customHeight="1">
      <c r="B48" s="344" t="s">
        <v>310</v>
      </c>
      <c r="C48" s="408" t="s">
        <v>311</v>
      </c>
      <c r="D48" s="406">
        <v>0</v>
      </c>
      <c r="E48" s="407">
        <v>0</v>
      </c>
    </row>
    <row r="49" spans="2:5" s="29" customFormat="1" ht="25.15" customHeight="1">
      <c r="B49" s="344" t="s">
        <v>312</v>
      </c>
      <c r="C49" s="408" t="s">
        <v>313</v>
      </c>
      <c r="D49" s="406">
        <v>0</v>
      </c>
      <c r="E49" s="407">
        <v>0</v>
      </c>
    </row>
    <row r="50" spans="2:5" s="29" customFormat="1" ht="25.15" customHeight="1">
      <c r="B50" s="411" t="s">
        <v>314</v>
      </c>
      <c r="C50" s="412" t="s">
        <v>315</v>
      </c>
      <c r="D50" s="404">
        <v>0</v>
      </c>
      <c r="E50" s="413">
        <v>0</v>
      </c>
    </row>
    <row r="51" spans="2:5" s="29" customFormat="1" ht="25.15" customHeight="1" thickBot="1">
      <c r="B51" s="1106" t="s">
        <v>316</v>
      </c>
      <c r="C51" s="1106"/>
      <c r="D51" s="1106"/>
      <c r="E51" s="1106"/>
    </row>
    <row r="52" spans="2:5" s="29" customFormat="1" ht="25.15" customHeight="1">
      <c r="B52" s="335">
        <v>23</v>
      </c>
      <c r="C52" s="400" t="s">
        <v>187</v>
      </c>
      <c r="D52" s="401">
        <v>3731674.8102399996</v>
      </c>
      <c r="E52" s="402">
        <v>3055266.3988999999</v>
      </c>
    </row>
    <row r="53" spans="2:5" s="29" customFormat="1" ht="25.15" customHeight="1">
      <c r="B53" s="388">
        <v>24</v>
      </c>
      <c r="C53" s="403" t="s">
        <v>73</v>
      </c>
      <c r="D53" s="404">
        <v>57135536.946195126</v>
      </c>
      <c r="E53" s="404">
        <v>55520393.579028964</v>
      </c>
    </row>
    <row r="54" spans="2:5" s="29" customFormat="1" ht="25.15" customHeight="1" thickBot="1">
      <c r="B54" s="1106" t="s">
        <v>72</v>
      </c>
      <c r="C54" s="1106"/>
      <c r="D54" s="1106"/>
      <c r="E54" s="1106"/>
    </row>
    <row r="55" spans="2:5" s="29" customFormat="1" ht="25.15" customHeight="1">
      <c r="B55" s="353">
        <v>25</v>
      </c>
      <c r="C55" s="394" t="s">
        <v>74</v>
      </c>
      <c r="D55" s="802">
        <f>+IFERROR(D52/D53,"-")</f>
        <v>6.5312675957769323E-2</v>
      </c>
      <c r="E55" s="802">
        <f>+IFERROR(E52/E53,"-")</f>
        <v>5.5029624286633806E-2</v>
      </c>
    </row>
    <row r="56" spans="2:5" s="29" customFormat="1" ht="25.15" customHeight="1">
      <c r="B56" s="395" t="s">
        <v>317</v>
      </c>
      <c r="C56" s="345" t="s">
        <v>318</v>
      </c>
      <c r="D56" s="803">
        <f>+IFERROR(D52/(D53-D42-D43),"-")</f>
        <v>6.5312675957769323E-2</v>
      </c>
      <c r="E56" s="803">
        <f>+IFERROR(E52/(E53-E42-E43),"-")</f>
        <v>5.5029624286633806E-2</v>
      </c>
    </row>
    <row r="57" spans="2:5" s="29" customFormat="1" ht="25.15" customHeight="1">
      <c r="B57" s="395" t="s">
        <v>319</v>
      </c>
      <c r="C57" s="345" t="s">
        <v>770</v>
      </c>
      <c r="D57" s="803">
        <v>6.5312675957769323E-2</v>
      </c>
      <c r="E57" s="585">
        <v>0</v>
      </c>
    </row>
    <row r="58" spans="2:5" s="29" customFormat="1" ht="25.15" customHeight="1">
      <c r="B58" s="395">
        <v>26</v>
      </c>
      <c r="C58" s="345" t="s">
        <v>320</v>
      </c>
      <c r="D58" s="585">
        <v>0.03</v>
      </c>
      <c r="E58" s="585">
        <v>0.03</v>
      </c>
    </row>
    <row r="59" spans="2:5" s="29" customFormat="1" ht="25.15" customHeight="1">
      <c r="B59" s="395" t="s">
        <v>321</v>
      </c>
      <c r="C59" s="345" t="s">
        <v>76</v>
      </c>
      <c r="D59" s="396">
        <v>0</v>
      </c>
      <c r="E59" s="586">
        <v>0</v>
      </c>
    </row>
    <row r="60" spans="2:5" s="29" customFormat="1" ht="25.15" customHeight="1">
      <c r="B60" s="395" t="s">
        <v>322</v>
      </c>
      <c r="C60" s="345" t="s">
        <v>323</v>
      </c>
      <c r="D60" s="397">
        <v>0</v>
      </c>
      <c r="E60" s="586">
        <v>0</v>
      </c>
    </row>
    <row r="61" spans="2:5" s="29" customFormat="1" ht="25.15" customHeight="1">
      <c r="B61" s="395">
        <v>27</v>
      </c>
      <c r="C61" s="345" t="s">
        <v>80</v>
      </c>
      <c r="D61" s="397">
        <v>0</v>
      </c>
      <c r="E61" s="586">
        <v>0</v>
      </c>
    </row>
    <row r="62" spans="2:5" s="29" customFormat="1" ht="25.15" customHeight="1">
      <c r="B62" s="398" t="s">
        <v>324</v>
      </c>
      <c r="C62" s="399" t="s">
        <v>82</v>
      </c>
      <c r="D62" s="587">
        <f>+D58+D59+D60</f>
        <v>0.03</v>
      </c>
      <c r="E62" s="588">
        <f>+E58+E59+E60</f>
        <v>0.03</v>
      </c>
    </row>
    <row r="63" spans="2:5" s="29" customFormat="1" ht="25.15" customHeight="1" thickBot="1">
      <c r="B63" s="1106" t="s">
        <v>325</v>
      </c>
      <c r="C63" s="1106"/>
      <c r="D63" s="1106"/>
      <c r="E63" s="1106"/>
    </row>
    <row r="64" spans="2:5" s="29" customFormat="1" ht="25.15" customHeight="1">
      <c r="B64" s="384" t="s">
        <v>771</v>
      </c>
      <c r="C64" s="385" t="s">
        <v>326</v>
      </c>
      <c r="D64" s="386" t="s">
        <v>860</v>
      </c>
      <c r="E64" s="386" t="s">
        <v>860</v>
      </c>
    </row>
    <row r="65" spans="2:5" s="29" customFormat="1" ht="25.15" customHeight="1" thickBot="1">
      <c r="B65" s="1106" t="s">
        <v>327</v>
      </c>
      <c r="C65" s="1106"/>
      <c r="D65" s="1106"/>
      <c r="E65" s="1106"/>
    </row>
    <row r="66" spans="2:5" s="29" customFormat="1" ht="35.25" customHeight="1">
      <c r="B66" s="389">
        <v>28</v>
      </c>
      <c r="C66" s="390" t="s">
        <v>887</v>
      </c>
      <c r="D66" s="391">
        <v>0</v>
      </c>
      <c r="E66" s="391">
        <v>0</v>
      </c>
    </row>
    <row r="67" spans="2:5" s="29" customFormat="1" ht="35.25" customHeight="1">
      <c r="B67" s="381">
        <v>29</v>
      </c>
      <c r="C67" s="334" t="s">
        <v>328</v>
      </c>
      <c r="D67" s="383">
        <v>771887.29398447496</v>
      </c>
      <c r="E67" s="382">
        <v>5105.9065700000001</v>
      </c>
    </row>
    <row r="68" spans="2:5" s="29" customFormat="1" ht="38.25" customHeight="1">
      <c r="B68" s="381">
        <v>30</v>
      </c>
      <c r="C68" s="334" t="s">
        <v>772</v>
      </c>
      <c r="D68" s="383">
        <v>56363649.652210653</v>
      </c>
      <c r="E68" s="382">
        <v>55515287.672458962</v>
      </c>
    </row>
    <row r="69" spans="2:5" s="29" customFormat="1" ht="38.25" customHeight="1">
      <c r="B69" s="381" t="s">
        <v>329</v>
      </c>
      <c r="C69" s="334" t="s">
        <v>773</v>
      </c>
      <c r="D69" s="383">
        <v>56363649.652210653</v>
      </c>
      <c r="E69" s="382">
        <v>55515287.672458962</v>
      </c>
    </row>
    <row r="70" spans="2:5" s="29" customFormat="1" ht="38.25" customHeight="1">
      <c r="B70" s="381">
        <v>31</v>
      </c>
      <c r="C70" s="334" t="s">
        <v>330</v>
      </c>
      <c r="D70" s="804">
        <v>6.6207118120741468E-2</v>
      </c>
      <c r="E70" s="804">
        <v>5.5034685525293822E-2</v>
      </c>
    </row>
    <row r="71" spans="2:5" s="29" customFormat="1" ht="38.25" customHeight="1" thickBot="1">
      <c r="B71" s="392" t="s">
        <v>331</v>
      </c>
      <c r="C71" s="393" t="s">
        <v>332</v>
      </c>
      <c r="D71" s="805">
        <v>6.6207118120741468E-2</v>
      </c>
      <c r="E71" s="805">
        <v>5.5034685525293822E-2</v>
      </c>
    </row>
  </sheetData>
  <mergeCells count="11">
    <mergeCell ref="B39:E39"/>
    <mergeCell ref="B51:E51"/>
    <mergeCell ref="B54:E54"/>
    <mergeCell ref="B63:E63"/>
    <mergeCell ref="B65:E65"/>
    <mergeCell ref="B34:E34"/>
    <mergeCell ref="D3:E3"/>
    <mergeCell ref="B4:C5"/>
    <mergeCell ref="B6:E6"/>
    <mergeCell ref="B14:E14"/>
    <mergeCell ref="B26:E26"/>
  </mergeCells>
  <hyperlinks>
    <hyperlink ref="G1" location="Índice!A1" display="Voltar ao Índice" xr:uid="{00000000-0004-0000-2600-000000000000}"/>
  </hyperlinks>
  <pageMargins left="0.70866141732283472" right="0.70866141732283472" top="0.74803149606299213" bottom="0.74803149606299213" header="0.31496062992125984" footer="0.31496062992125984"/>
  <pageSetup paperSize="9" scale="55" fitToHeight="2" orientation="landscape" r:id="rId1"/>
  <headerFooter>
    <oddFooter>&amp;C1</oddFooter>
  </headerFooter>
  <rowBreaks count="1" manualBreakCount="1">
    <brk id="33"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0000"/>
  </sheetPr>
  <dimension ref="B1:H17"/>
  <sheetViews>
    <sheetView showGridLines="0" zoomScale="90" zoomScaleNormal="90" zoomScalePageLayoutView="70" workbookViewId="0"/>
  </sheetViews>
  <sheetFormatPr defaultColWidth="9.140625" defaultRowHeight="14.25"/>
  <cols>
    <col min="1" max="1" width="4.7109375" style="8" customWidth="1"/>
    <col min="2" max="2" width="9.140625" style="8"/>
    <col min="3" max="3" width="74.7109375" style="8" customWidth="1"/>
    <col min="4" max="4" width="28.5703125" style="8" customWidth="1"/>
    <col min="5" max="7" width="9.140625" style="8"/>
    <col min="8" max="8" width="13.140625" style="8" bestFit="1" customWidth="1"/>
    <col min="9" max="16384" width="9.140625" style="8"/>
  </cols>
  <sheetData>
    <row r="1" spans="2:8" ht="18.75" customHeight="1">
      <c r="B1" s="101" t="s">
        <v>946</v>
      </c>
      <c r="C1" s="27"/>
      <c r="D1" s="27"/>
      <c r="H1" s="679" t="s">
        <v>1038</v>
      </c>
    </row>
    <row r="2" spans="2:8" ht="12.95" customHeight="1">
      <c r="B2" s="438" t="s">
        <v>830</v>
      </c>
      <c r="C2" s="27"/>
      <c r="D2" s="27"/>
    </row>
    <row r="3" spans="2:8" ht="12.95" customHeight="1">
      <c r="C3" s="27"/>
      <c r="D3" s="27"/>
    </row>
    <row r="4" spans="2:8" s="12" customFormat="1" ht="20.100000000000001" customHeight="1">
      <c r="D4" s="57" t="s">
        <v>4</v>
      </c>
    </row>
    <row r="5" spans="2:8" s="30" customFormat="1" ht="42" customHeight="1" thickBot="1">
      <c r="D5" s="200" t="s">
        <v>258</v>
      </c>
    </row>
    <row r="6" spans="2:8" s="12" customFormat="1" ht="24.95" customHeight="1">
      <c r="B6" s="372" t="s">
        <v>333</v>
      </c>
      <c r="C6" s="372" t="s">
        <v>334</v>
      </c>
      <c r="D6" s="373">
        <f>+D7+D8</f>
        <v>19471070.391834978</v>
      </c>
    </row>
    <row r="7" spans="2:8" s="12" customFormat="1" ht="24.95" customHeight="1">
      <c r="B7" s="530" t="s">
        <v>335</v>
      </c>
      <c r="C7" s="371" t="s">
        <v>336</v>
      </c>
      <c r="D7" s="374">
        <v>19471070.391834978</v>
      </c>
    </row>
    <row r="8" spans="2:8" s="12" customFormat="1" ht="24.95" customHeight="1">
      <c r="B8" s="530" t="s">
        <v>337</v>
      </c>
      <c r="C8" s="371" t="s">
        <v>338</v>
      </c>
      <c r="D8" s="375">
        <v>0</v>
      </c>
    </row>
    <row r="9" spans="2:8" s="12" customFormat="1" ht="24.95" customHeight="1">
      <c r="B9" s="530" t="s">
        <v>339</v>
      </c>
      <c r="C9" s="379" t="s">
        <v>340</v>
      </c>
      <c r="D9" s="376">
        <v>13663015.218320001</v>
      </c>
    </row>
    <row r="10" spans="2:8" s="12" customFormat="1" ht="24.95" customHeight="1">
      <c r="B10" s="530" t="s">
        <v>341</v>
      </c>
      <c r="C10" s="379" t="s">
        <v>342</v>
      </c>
      <c r="D10" s="376">
        <v>312897.88281562249</v>
      </c>
    </row>
    <row r="11" spans="2:8" s="12" customFormat="1" ht="24.95" customHeight="1">
      <c r="B11" s="530" t="s">
        <v>343</v>
      </c>
      <c r="C11" s="379" t="s">
        <v>344</v>
      </c>
      <c r="D11" s="376">
        <v>182497.00629922768</v>
      </c>
    </row>
    <row r="12" spans="2:8" s="12" customFormat="1" ht="24.95" customHeight="1">
      <c r="B12" s="530" t="s">
        <v>345</v>
      </c>
      <c r="C12" s="379" t="s">
        <v>346</v>
      </c>
      <c r="D12" s="376">
        <v>1624207.4218173609</v>
      </c>
    </row>
    <row r="13" spans="2:8" s="12" customFormat="1" ht="24.95" customHeight="1">
      <c r="B13" s="530" t="s">
        <v>347</v>
      </c>
      <c r="C13" s="379" t="s">
        <v>348</v>
      </c>
      <c r="D13" s="376">
        <v>689330.05110967695</v>
      </c>
    </row>
    <row r="14" spans="2:8" s="12" customFormat="1" ht="24.95" customHeight="1">
      <c r="B14" s="530" t="s">
        <v>349</v>
      </c>
      <c r="C14" s="379" t="s">
        <v>350</v>
      </c>
      <c r="D14" s="376">
        <v>398555.02469060302</v>
      </c>
    </row>
    <row r="15" spans="2:8" s="12" customFormat="1" ht="24.95" customHeight="1">
      <c r="B15" s="530" t="s">
        <v>351</v>
      </c>
      <c r="C15" s="379" t="s">
        <v>352</v>
      </c>
      <c r="D15" s="376">
        <v>164559.22394289891</v>
      </c>
    </row>
    <row r="16" spans="2:8" s="12" customFormat="1" ht="24.95" customHeight="1">
      <c r="B16" s="530" t="s">
        <v>353</v>
      </c>
      <c r="C16" s="379" t="s">
        <v>354</v>
      </c>
      <c r="D16" s="376">
        <v>2436008.56283959</v>
      </c>
    </row>
    <row r="17" spans="2:4" s="12" customFormat="1" ht="24.95" customHeight="1" thickBot="1">
      <c r="B17" s="377" t="s">
        <v>355</v>
      </c>
      <c r="C17" s="380" t="s">
        <v>356</v>
      </c>
      <c r="D17" s="378">
        <v>0</v>
      </c>
    </row>
  </sheetData>
  <hyperlinks>
    <hyperlink ref="H1" location="Índice!A1" display="Voltar ao Índice" xr:uid="{00000000-0004-0000-27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0000"/>
  </sheetPr>
  <dimension ref="B1:M50"/>
  <sheetViews>
    <sheetView showGridLines="0" zoomScale="85" zoomScaleNormal="85" zoomScalePageLayoutView="60" workbookViewId="0"/>
  </sheetViews>
  <sheetFormatPr defaultColWidth="9.140625" defaultRowHeight="14.25"/>
  <cols>
    <col min="1" max="1" width="4.7109375" style="8" customWidth="1"/>
    <col min="2" max="2" width="7.85546875" style="8" customWidth="1"/>
    <col min="3" max="3" width="71.85546875" style="8" customWidth="1"/>
    <col min="4" max="11" width="17.140625" style="8" customWidth="1"/>
    <col min="12" max="12" width="3.28515625" style="64" customWidth="1"/>
    <col min="13" max="13" width="13.28515625" style="8" bestFit="1" customWidth="1"/>
    <col min="14" max="16384" width="9.140625" style="8"/>
  </cols>
  <sheetData>
    <row r="1" spans="2:13" ht="18">
      <c r="B1" s="101" t="s">
        <v>357</v>
      </c>
      <c r="D1" s="60"/>
      <c r="E1" s="60"/>
      <c r="F1" s="60"/>
      <c r="G1" s="60"/>
      <c r="H1" s="60"/>
      <c r="I1" s="60"/>
      <c r="J1" s="60"/>
      <c r="K1" s="60"/>
      <c r="M1" s="679" t="s">
        <v>1038</v>
      </c>
    </row>
    <row r="2" spans="2:13" s="48" customFormat="1">
      <c r="B2" s="438" t="s">
        <v>830</v>
      </c>
      <c r="D2" s="370"/>
      <c r="E2" s="370"/>
      <c r="F2" s="370"/>
      <c r="G2" s="370"/>
      <c r="H2" s="370"/>
      <c r="I2" s="370"/>
      <c r="J2" s="370"/>
      <c r="K2" s="370"/>
      <c r="L2" s="540"/>
    </row>
    <row r="3" spans="2:13" s="48" customFormat="1" ht="15">
      <c r="C3" s="541"/>
      <c r="L3" s="540"/>
    </row>
    <row r="4" spans="2:13" s="48" customFormat="1">
      <c r="C4" s="363"/>
      <c r="L4" s="540"/>
    </row>
    <row r="5" spans="2:13" s="67" customFormat="1" ht="20.25" customHeight="1">
      <c r="B5" s="216"/>
      <c r="C5" s="541"/>
      <c r="D5" s="273" t="s">
        <v>4</v>
      </c>
      <c r="E5" s="273" t="s">
        <v>5</v>
      </c>
      <c r="F5" s="273" t="s">
        <v>6</v>
      </c>
      <c r="G5" s="273" t="s">
        <v>41</v>
      </c>
      <c r="H5" s="273" t="s">
        <v>42</v>
      </c>
      <c r="I5" s="273" t="s">
        <v>94</v>
      </c>
      <c r="J5" s="273" t="s">
        <v>95</v>
      </c>
      <c r="K5" s="273" t="s">
        <v>96</v>
      </c>
      <c r="L5" s="88"/>
    </row>
    <row r="6" spans="2:13" s="67" customFormat="1" ht="20.25" customHeight="1">
      <c r="D6" s="1110" t="s">
        <v>359</v>
      </c>
      <c r="E6" s="1110"/>
      <c r="F6" s="1110"/>
      <c r="G6" s="1110"/>
      <c r="H6" s="1110" t="s">
        <v>360</v>
      </c>
      <c r="I6" s="1110"/>
      <c r="J6" s="1110"/>
      <c r="K6" s="1110"/>
      <c r="L6" s="88"/>
    </row>
    <row r="7" spans="2:13" s="67" customFormat="1" ht="25.15" customHeight="1" thickBot="1">
      <c r="B7" s="92" t="s">
        <v>361</v>
      </c>
      <c r="C7" s="542" t="s">
        <v>362</v>
      </c>
      <c r="D7" s="364" t="s">
        <v>1109</v>
      </c>
      <c r="E7" s="364" t="s">
        <v>1110</v>
      </c>
      <c r="F7" s="364" t="s">
        <v>1111</v>
      </c>
      <c r="G7" s="364" t="s">
        <v>1112</v>
      </c>
      <c r="H7" s="364" t="str">
        <f>+D7</f>
        <v>T
(30/06/2024)</v>
      </c>
      <c r="I7" s="364" t="str">
        <f t="shared" ref="I7:K7" si="0">+E7</f>
        <v>T-1 
(31/03/2024)</v>
      </c>
      <c r="J7" s="364" t="str">
        <f t="shared" si="0"/>
        <v>T-2
(31/12/2023)</v>
      </c>
      <c r="K7" s="364" t="str">
        <f t="shared" si="0"/>
        <v>T-3
(30/09/2023)</v>
      </c>
      <c r="L7" s="88"/>
    </row>
    <row r="8" spans="2:13" s="67" customFormat="1" ht="20.25" customHeight="1">
      <c r="B8" s="543" t="s">
        <v>363</v>
      </c>
      <c r="C8" s="542" t="s">
        <v>364</v>
      </c>
      <c r="D8" s="544">
        <v>12</v>
      </c>
      <c r="E8" s="544">
        <v>12</v>
      </c>
      <c r="F8" s="544">
        <v>12</v>
      </c>
      <c r="G8" s="544">
        <v>12</v>
      </c>
      <c r="H8" s="544">
        <v>12</v>
      </c>
      <c r="I8" s="544">
        <v>12</v>
      </c>
      <c r="J8" s="544">
        <v>12</v>
      </c>
      <c r="K8" s="544">
        <v>12</v>
      </c>
      <c r="L8" s="88"/>
    </row>
    <row r="9" spans="2:13" s="88" customFormat="1" ht="20.25" customHeight="1" thickBot="1">
      <c r="B9" s="1111" t="s">
        <v>365</v>
      </c>
      <c r="C9" s="1111"/>
      <c r="D9" s="1111"/>
      <c r="E9" s="1111"/>
      <c r="F9" s="1111"/>
      <c r="G9" s="1111"/>
      <c r="H9" s="1111"/>
      <c r="I9" s="1111"/>
      <c r="J9" s="1111"/>
      <c r="K9" s="1111"/>
    </row>
    <row r="10" spans="2:13" s="67" customFormat="1" ht="20.25" customHeight="1">
      <c r="B10" s="544">
        <v>1</v>
      </c>
      <c r="C10" s="542" t="s">
        <v>366</v>
      </c>
      <c r="D10" s="1112"/>
      <c r="E10" s="1112"/>
      <c r="F10" s="1112"/>
      <c r="G10" s="1112"/>
      <c r="H10" s="545">
        <v>11176146.623338772</v>
      </c>
      <c r="I10" s="545">
        <v>11098101.982692359</v>
      </c>
      <c r="J10" s="545">
        <v>10713187.255567107</v>
      </c>
      <c r="K10" s="545">
        <v>10673266.379170692</v>
      </c>
      <c r="L10" s="88"/>
    </row>
    <row r="11" spans="2:13" s="88" customFormat="1" ht="20.25" customHeight="1" thickBot="1">
      <c r="B11" s="1111" t="s">
        <v>367</v>
      </c>
      <c r="C11" s="1111"/>
      <c r="D11" s="1111"/>
      <c r="E11" s="1111"/>
      <c r="F11" s="1111"/>
      <c r="G11" s="1111"/>
      <c r="H11" s="1111"/>
      <c r="I11" s="1111"/>
      <c r="J11" s="1111"/>
      <c r="K11" s="1111"/>
    </row>
    <row r="12" spans="2:13" s="67" customFormat="1" ht="20.25" customHeight="1">
      <c r="B12" s="183">
        <v>2</v>
      </c>
      <c r="C12" s="184" t="s">
        <v>368</v>
      </c>
      <c r="D12" s="182">
        <f t="shared" ref="D12:G12" si="1">+SUM(D13:D14)</f>
        <v>24678042.831310287</v>
      </c>
      <c r="E12" s="182">
        <f t="shared" si="1"/>
        <v>25469531.083333101</v>
      </c>
      <c r="F12" s="182">
        <f t="shared" si="1"/>
        <v>26525599.878520567</v>
      </c>
      <c r="G12" s="182">
        <f t="shared" si="1"/>
        <v>27714162.476670124</v>
      </c>
      <c r="H12" s="182">
        <f>+SUM(H13:H14)</f>
        <v>1931363.0052395924</v>
      </c>
      <c r="I12" s="182">
        <f>+SUM(I13:I14)</f>
        <v>1959300.0980710313</v>
      </c>
      <c r="J12" s="182">
        <f>+SUM(J13:J14)</f>
        <v>2013808.1087785368</v>
      </c>
      <c r="K12" s="182">
        <f>+SUM(K13:K14)</f>
        <v>2089767.288240287</v>
      </c>
      <c r="L12" s="88"/>
    </row>
    <row r="13" spans="2:13" s="67" customFormat="1" ht="20.25" customHeight="1">
      <c r="B13" s="529">
        <v>3</v>
      </c>
      <c r="C13" s="528" t="s">
        <v>369</v>
      </c>
      <c r="D13" s="531">
        <v>16851257.220045544</v>
      </c>
      <c r="E13" s="531">
        <v>17615285.420213014</v>
      </c>
      <c r="F13" s="531">
        <v>18499129.492316265</v>
      </c>
      <c r="G13" s="531">
        <v>19372605.332240164</v>
      </c>
      <c r="H13" s="531">
        <v>842562.86100227747</v>
      </c>
      <c r="I13" s="531">
        <v>880764.2710106509</v>
      </c>
      <c r="J13" s="531">
        <v>924956.47461581335</v>
      </c>
      <c r="K13" s="531">
        <v>968630.26661200833</v>
      </c>
      <c r="L13" s="88"/>
    </row>
    <row r="14" spans="2:13" s="67" customFormat="1" ht="20.25" customHeight="1">
      <c r="B14" s="529">
        <v>4</v>
      </c>
      <c r="C14" s="528" t="s">
        <v>370</v>
      </c>
      <c r="D14" s="531">
        <v>7826785.6112647429</v>
      </c>
      <c r="E14" s="531">
        <v>7854245.6631200863</v>
      </c>
      <c r="F14" s="531">
        <v>8026470.3862043014</v>
      </c>
      <c r="G14" s="531">
        <v>8341557.1444299575</v>
      </c>
      <c r="H14" s="531">
        <v>1088800.1442373148</v>
      </c>
      <c r="I14" s="531">
        <v>1078535.8270603805</v>
      </c>
      <c r="J14" s="531">
        <v>1088851.6341627236</v>
      </c>
      <c r="K14" s="531">
        <v>1121137.0216282788</v>
      </c>
      <c r="L14" s="88"/>
    </row>
    <row r="15" spans="2:13" s="67" customFormat="1" ht="20.25" customHeight="1">
      <c r="B15" s="529">
        <v>5</v>
      </c>
      <c r="C15" s="530" t="s">
        <v>371</v>
      </c>
      <c r="D15" s="531">
        <f>+SUM(D16:D18)</f>
        <v>10142631.992748352</v>
      </c>
      <c r="E15" s="531">
        <f t="shared" ref="E15:K15" si="2">+SUM(E16:E18)</f>
        <v>9967498.2311247792</v>
      </c>
      <c r="F15" s="531">
        <f t="shared" si="2"/>
        <v>9896680.8273298852</v>
      </c>
      <c r="G15" s="531">
        <f t="shared" si="2"/>
        <v>9913827.6230985392</v>
      </c>
      <c r="H15" s="531">
        <f t="shared" si="2"/>
        <v>5408185.1731809396</v>
      </c>
      <c r="I15" s="531">
        <f t="shared" si="2"/>
        <v>5262972.6219074531</v>
      </c>
      <c r="J15" s="531">
        <f t="shared" si="2"/>
        <v>5112992.5750323134</v>
      </c>
      <c r="K15" s="531">
        <f t="shared" si="2"/>
        <v>5080118.0432156967</v>
      </c>
      <c r="L15" s="88"/>
    </row>
    <row r="16" spans="2:13" s="67" customFormat="1" ht="20.25" customHeight="1">
      <c r="B16" s="529">
        <v>6</v>
      </c>
      <c r="C16" s="528" t="s">
        <v>372</v>
      </c>
      <c r="D16" s="531">
        <v>0</v>
      </c>
      <c r="E16" s="531">
        <v>0</v>
      </c>
      <c r="F16" s="531">
        <v>0</v>
      </c>
      <c r="G16" s="531">
        <v>0</v>
      </c>
      <c r="H16" s="531">
        <v>0</v>
      </c>
      <c r="I16" s="531">
        <v>0</v>
      </c>
      <c r="J16" s="531">
        <v>0</v>
      </c>
      <c r="K16" s="531">
        <v>0</v>
      </c>
      <c r="L16" s="88"/>
    </row>
    <row r="17" spans="2:11" s="67" customFormat="1" ht="20.25" customHeight="1">
      <c r="B17" s="529">
        <v>7</v>
      </c>
      <c r="C17" s="528" t="s">
        <v>373</v>
      </c>
      <c r="D17" s="531">
        <v>10039035.000888649</v>
      </c>
      <c r="E17" s="531">
        <v>9873491.0851154644</v>
      </c>
      <c r="F17" s="531">
        <v>9894387.681544356</v>
      </c>
      <c r="G17" s="531">
        <v>9912174.5350432191</v>
      </c>
      <c r="H17" s="531">
        <v>5304588.1813212372</v>
      </c>
      <c r="I17" s="531">
        <v>5168965.4758981382</v>
      </c>
      <c r="J17" s="531">
        <v>5110699.4292467842</v>
      </c>
      <c r="K17" s="531">
        <v>5078464.9551603766</v>
      </c>
    </row>
    <row r="18" spans="2:11" s="67" customFormat="1" ht="20.25" customHeight="1">
      <c r="B18" s="529">
        <v>8</v>
      </c>
      <c r="C18" s="528" t="s">
        <v>374</v>
      </c>
      <c r="D18" s="531">
        <v>103596.99185970235</v>
      </c>
      <c r="E18" s="531">
        <v>94007.146009314354</v>
      </c>
      <c r="F18" s="531">
        <v>2293.1457855289168</v>
      </c>
      <c r="G18" s="531">
        <v>1653.0880553198333</v>
      </c>
      <c r="H18" s="531">
        <v>103596.99185970235</v>
      </c>
      <c r="I18" s="531">
        <v>94007.146009314354</v>
      </c>
      <c r="J18" s="531">
        <v>2293.1457855289168</v>
      </c>
      <c r="K18" s="531">
        <v>1653.0880553198333</v>
      </c>
    </row>
    <row r="19" spans="2:11" s="67" customFormat="1" ht="20.25" customHeight="1">
      <c r="B19" s="529">
        <v>9</v>
      </c>
      <c r="C19" s="530" t="s">
        <v>375</v>
      </c>
      <c r="D19" s="1109"/>
      <c r="E19" s="1109"/>
      <c r="F19" s="1109"/>
      <c r="G19" s="1109"/>
      <c r="H19" s="546">
        <v>415899.31895171531</v>
      </c>
      <c r="I19" s="546">
        <v>350249.28081749799</v>
      </c>
      <c r="J19" s="546">
        <v>272931.30087864591</v>
      </c>
      <c r="K19" s="546">
        <v>205467.795349519</v>
      </c>
    </row>
    <row r="20" spans="2:11" s="67" customFormat="1" ht="20.25" customHeight="1">
      <c r="B20" s="529">
        <v>10</v>
      </c>
      <c r="C20" s="530" t="s">
        <v>376</v>
      </c>
      <c r="D20" s="531">
        <f t="shared" ref="D20:K20" si="3">+SUM(D21:D23)</f>
        <v>1560849.9215391709</v>
      </c>
      <c r="E20" s="531">
        <f t="shared" si="3"/>
        <v>1550885.5329411551</v>
      </c>
      <c r="F20" s="531">
        <f t="shared" si="3"/>
        <v>1507208.6611073553</v>
      </c>
      <c r="G20" s="531">
        <f t="shared" si="3"/>
        <v>1427704.7833529992</v>
      </c>
      <c r="H20" s="531">
        <f t="shared" si="3"/>
        <v>1199458.043921384</v>
      </c>
      <c r="I20" s="531">
        <f t="shared" si="3"/>
        <v>1217880.16492266</v>
      </c>
      <c r="J20" s="531">
        <f t="shared" si="3"/>
        <v>1161008.5740112732</v>
      </c>
      <c r="K20" s="531">
        <f t="shared" si="3"/>
        <v>1068044.3827702075</v>
      </c>
    </row>
    <row r="21" spans="2:11" s="67" customFormat="1" ht="20.25" customHeight="1">
      <c r="B21" s="529">
        <v>11</v>
      </c>
      <c r="C21" s="528" t="s">
        <v>377</v>
      </c>
      <c r="D21" s="546">
        <v>1048008.9811913542</v>
      </c>
      <c r="E21" s="546">
        <v>1040725.3590654358</v>
      </c>
      <c r="F21" s="546">
        <v>946286.48221397516</v>
      </c>
      <c r="G21" s="546">
        <v>821345.16169823182</v>
      </c>
      <c r="H21" s="546">
        <v>1048008.9811913542</v>
      </c>
      <c r="I21" s="546">
        <v>1040725.3590654358</v>
      </c>
      <c r="J21" s="546">
        <v>946286.48221397516</v>
      </c>
      <c r="K21" s="546">
        <v>821345.16169823182</v>
      </c>
    </row>
    <row r="22" spans="2:11" s="67" customFormat="1" ht="20.25" customHeight="1">
      <c r="B22" s="529">
        <v>12</v>
      </c>
      <c r="C22" s="528" t="s">
        <v>378</v>
      </c>
      <c r="D22" s="546">
        <v>0</v>
      </c>
      <c r="E22" s="546">
        <v>0</v>
      </c>
      <c r="F22" s="546">
        <v>0</v>
      </c>
      <c r="G22" s="546">
        <v>0</v>
      </c>
      <c r="H22" s="546">
        <v>0</v>
      </c>
      <c r="I22" s="546">
        <v>0</v>
      </c>
      <c r="J22" s="546">
        <v>0</v>
      </c>
      <c r="K22" s="546">
        <v>0</v>
      </c>
    </row>
    <row r="23" spans="2:11" s="67" customFormat="1" ht="20.25" customHeight="1">
      <c r="B23" s="529">
        <v>13</v>
      </c>
      <c r="C23" s="528" t="s">
        <v>379</v>
      </c>
      <c r="D23" s="531">
        <v>512840.94034781674</v>
      </c>
      <c r="E23" s="531">
        <v>510160.17387571931</v>
      </c>
      <c r="F23" s="531">
        <v>560922.1788933801</v>
      </c>
      <c r="G23" s="531">
        <v>606359.62165476743</v>
      </c>
      <c r="H23" s="531">
        <v>151449.06273002978</v>
      </c>
      <c r="I23" s="531">
        <v>177154.80585722407</v>
      </c>
      <c r="J23" s="531">
        <v>214722.09179729817</v>
      </c>
      <c r="K23" s="531">
        <v>246699.22107197568</v>
      </c>
    </row>
    <row r="24" spans="2:11" s="67" customFormat="1" ht="20.25" customHeight="1">
      <c r="B24" s="529">
        <v>14</v>
      </c>
      <c r="C24" s="530" t="s">
        <v>380</v>
      </c>
      <c r="D24" s="531">
        <v>84339.39914052852</v>
      </c>
      <c r="E24" s="531">
        <v>84625.638888888891</v>
      </c>
      <c r="F24" s="531">
        <v>39697.917374567005</v>
      </c>
      <c r="G24" s="531">
        <v>39182.4203679169</v>
      </c>
      <c r="H24" s="531">
        <v>0</v>
      </c>
      <c r="I24" s="531">
        <v>0</v>
      </c>
      <c r="J24" s="531">
        <v>0</v>
      </c>
      <c r="K24" s="531">
        <v>0</v>
      </c>
    </row>
    <row r="25" spans="2:11" s="67" customFormat="1" ht="20.25" customHeight="1">
      <c r="B25" s="529">
        <v>15</v>
      </c>
      <c r="C25" s="530" t="s">
        <v>381</v>
      </c>
      <c r="D25" s="531">
        <v>8882539.5570627972</v>
      </c>
      <c r="E25" s="531">
        <v>8976196.1686447337</v>
      </c>
      <c r="F25" s="531">
        <v>8954259.8129354101</v>
      </c>
      <c r="G25" s="531">
        <v>8976406.6417671125</v>
      </c>
      <c r="H25" s="531">
        <v>192239.27544711981</v>
      </c>
      <c r="I25" s="531">
        <v>193379.5052459453</v>
      </c>
      <c r="J25" s="531">
        <v>195428.59632329119</v>
      </c>
      <c r="K25" s="531">
        <v>221212.45040008309</v>
      </c>
    </row>
    <row r="26" spans="2:11" s="67" customFormat="1" ht="20.25" customHeight="1">
      <c r="B26" s="533">
        <v>16</v>
      </c>
      <c r="C26" s="369" t="s">
        <v>382</v>
      </c>
      <c r="D26" s="1113"/>
      <c r="E26" s="1113"/>
      <c r="F26" s="1113"/>
      <c r="G26" s="1113"/>
      <c r="H26" s="532">
        <f>+H12+H15+H19+H20+H24+H25</f>
        <v>9147144.8167407513</v>
      </c>
      <c r="I26" s="532">
        <f>+I12+I15+I19+I20+I24+I25</f>
        <v>8983781.6709645875</v>
      </c>
      <c r="J26" s="532">
        <f>+J12+J15+J19+J20+J24+J25</f>
        <v>8756169.155024061</v>
      </c>
      <c r="K26" s="532">
        <f>+K12+K15+K19+K20+K24+K25</f>
        <v>8664609.9599757921</v>
      </c>
    </row>
    <row r="27" spans="2:11" s="88" customFormat="1" ht="20.25" customHeight="1" thickBot="1">
      <c r="B27" s="1111" t="s">
        <v>383</v>
      </c>
      <c r="C27" s="1111"/>
      <c r="D27" s="1111"/>
      <c r="E27" s="1111"/>
      <c r="F27" s="1111"/>
      <c r="G27" s="1111"/>
      <c r="H27" s="1111"/>
      <c r="I27" s="1111"/>
      <c r="J27" s="1111"/>
      <c r="K27" s="1111"/>
    </row>
    <row r="28" spans="2:11" s="67" customFormat="1" ht="20.25" customHeight="1">
      <c r="B28" s="183">
        <v>17</v>
      </c>
      <c r="C28" s="184" t="s">
        <v>384</v>
      </c>
      <c r="D28" s="547">
        <v>394334.97544782743</v>
      </c>
      <c r="E28" s="547">
        <v>348914.85838155146</v>
      </c>
      <c r="F28" s="547">
        <v>254034.70627003722</v>
      </c>
      <c r="G28" s="547">
        <v>187540.74543485278</v>
      </c>
      <c r="H28" s="547">
        <v>394334.97544782743</v>
      </c>
      <c r="I28" s="547">
        <v>348914.85838155146</v>
      </c>
      <c r="J28" s="547">
        <v>254034.70627003722</v>
      </c>
      <c r="K28" s="547">
        <v>187540.74543485278</v>
      </c>
    </row>
    <row r="29" spans="2:11" s="67" customFormat="1" ht="20.25" customHeight="1">
      <c r="B29" s="529">
        <v>18</v>
      </c>
      <c r="C29" s="530" t="s">
        <v>385</v>
      </c>
      <c r="D29" s="531">
        <v>945719.99752929434</v>
      </c>
      <c r="E29" s="531">
        <v>978662.25043092342</v>
      </c>
      <c r="F29" s="531">
        <v>1032597.7440525907</v>
      </c>
      <c r="G29" s="531">
        <v>1057990.829667042</v>
      </c>
      <c r="H29" s="531">
        <v>652094.18752481823</v>
      </c>
      <c r="I29" s="531">
        <v>681174.79805883917</v>
      </c>
      <c r="J29" s="531">
        <v>723354.6723754186</v>
      </c>
      <c r="K29" s="531">
        <v>740365.92850472254</v>
      </c>
    </row>
    <row r="30" spans="2:11" s="67" customFormat="1" ht="20.25" customHeight="1">
      <c r="B30" s="529">
        <v>19</v>
      </c>
      <c r="C30" s="530" t="s">
        <v>386</v>
      </c>
      <c r="D30" s="531">
        <v>42961.524978010886</v>
      </c>
      <c r="E30" s="531">
        <v>28624.935516022</v>
      </c>
      <c r="F30" s="531">
        <v>19703.255673517957</v>
      </c>
      <c r="G30" s="531">
        <v>15399.905184465732</v>
      </c>
      <c r="H30" s="531">
        <v>42961.524978010886</v>
      </c>
      <c r="I30" s="531">
        <v>28624.935516022</v>
      </c>
      <c r="J30" s="531">
        <v>19703.255673517957</v>
      </c>
      <c r="K30" s="531">
        <v>15399.905184465732</v>
      </c>
    </row>
    <row r="31" spans="2:11" s="67" customFormat="1" ht="20.25" customHeight="1">
      <c r="B31" s="1114" t="s">
        <v>387</v>
      </c>
      <c r="C31" s="1115" t="s">
        <v>388</v>
      </c>
      <c r="D31" s="1116"/>
      <c r="E31" s="1116"/>
      <c r="F31" s="1116"/>
      <c r="G31" s="1116"/>
      <c r="H31" s="1117">
        <v>0</v>
      </c>
      <c r="I31" s="1117">
        <v>0</v>
      </c>
      <c r="J31" s="1117">
        <v>0</v>
      </c>
      <c r="K31" s="1117">
        <v>0</v>
      </c>
    </row>
    <row r="32" spans="2:11" s="67" customFormat="1" ht="20.25" customHeight="1">
      <c r="B32" s="1114"/>
      <c r="C32" s="1115"/>
      <c r="D32" s="1112"/>
      <c r="E32" s="1112"/>
      <c r="F32" s="1112"/>
      <c r="G32" s="1112"/>
      <c r="H32" s="1117">
        <v>0</v>
      </c>
      <c r="I32" s="1117">
        <v>28624.935516022</v>
      </c>
      <c r="J32" s="1117">
        <v>46207.833015291166</v>
      </c>
      <c r="K32" s="1117">
        <v>0</v>
      </c>
    </row>
    <row r="33" spans="2:11" s="67" customFormat="1" ht="20.25" customHeight="1">
      <c r="B33" s="1114" t="s">
        <v>389</v>
      </c>
      <c r="C33" s="1115" t="s">
        <v>390</v>
      </c>
      <c r="D33" s="1112"/>
      <c r="E33" s="1112"/>
      <c r="F33" s="1112"/>
      <c r="G33" s="1112"/>
      <c r="H33" s="1117">
        <v>0</v>
      </c>
      <c r="I33" s="1117">
        <v>0</v>
      </c>
      <c r="J33" s="1117">
        <v>0</v>
      </c>
      <c r="K33" s="1117">
        <v>0</v>
      </c>
    </row>
    <row r="34" spans="2:11" s="67" customFormat="1" ht="20.25" customHeight="1">
      <c r="B34" s="1114"/>
      <c r="C34" s="1115"/>
      <c r="D34" s="1119"/>
      <c r="E34" s="1119"/>
      <c r="F34" s="1119"/>
      <c r="G34" s="1119"/>
      <c r="H34" s="1117">
        <v>0</v>
      </c>
      <c r="I34" s="1117">
        <v>28624.935516022</v>
      </c>
      <c r="J34" s="1117">
        <v>46207.833015291166</v>
      </c>
      <c r="K34" s="1117">
        <v>0</v>
      </c>
    </row>
    <row r="35" spans="2:11" s="67" customFormat="1" ht="20.25" customHeight="1">
      <c r="B35" s="529">
        <v>20</v>
      </c>
      <c r="C35" s="530" t="s">
        <v>391</v>
      </c>
      <c r="D35" s="531">
        <v>1383016.4979551327</v>
      </c>
      <c r="E35" s="531">
        <v>1356202.0443284966</v>
      </c>
      <c r="F35" s="531">
        <v>1306335.7059961457</v>
      </c>
      <c r="G35" s="531">
        <v>1260931.4802863605</v>
      </c>
      <c r="H35" s="531">
        <v>1089390.6879506565</v>
      </c>
      <c r="I35" s="531">
        <v>1058714.5919564127</v>
      </c>
      <c r="J35" s="531">
        <v>997092.63431897387</v>
      </c>
      <c r="K35" s="531">
        <v>943306.5791240409</v>
      </c>
    </row>
    <row r="36" spans="2:11" s="67" customFormat="1" ht="20.25" customHeight="1">
      <c r="B36" s="1114" t="s">
        <v>125</v>
      </c>
      <c r="C36" s="1115" t="s">
        <v>392</v>
      </c>
      <c r="D36" s="1118">
        <v>0</v>
      </c>
      <c r="E36" s="1118">
        <v>0</v>
      </c>
      <c r="F36" s="1118">
        <v>0</v>
      </c>
      <c r="G36" s="1118">
        <v>0</v>
      </c>
      <c r="H36" s="1118">
        <v>0</v>
      </c>
      <c r="I36" s="1118">
        <v>0</v>
      </c>
      <c r="J36" s="1118">
        <v>0</v>
      </c>
      <c r="K36" s="1118">
        <v>0</v>
      </c>
    </row>
    <row r="37" spans="2:11" s="67" customFormat="1" ht="20.25" customHeight="1">
      <c r="B37" s="1114"/>
      <c r="C37" s="1115"/>
      <c r="D37" s="1118">
        <v>0</v>
      </c>
      <c r="E37" s="1118">
        <v>0</v>
      </c>
      <c r="F37" s="1118">
        <v>42961.524978010886</v>
      </c>
      <c r="G37" s="1118">
        <v>42961.524978010886</v>
      </c>
      <c r="H37" s="1118">
        <v>0</v>
      </c>
      <c r="I37" s="1118">
        <v>28624.935516022</v>
      </c>
      <c r="J37" s="1118">
        <v>46207.833015291166</v>
      </c>
      <c r="K37" s="1118">
        <v>0</v>
      </c>
    </row>
    <row r="38" spans="2:11" s="67" customFormat="1" ht="20.25" customHeight="1">
      <c r="B38" s="1114" t="s">
        <v>127</v>
      </c>
      <c r="C38" s="1115" t="s">
        <v>393</v>
      </c>
      <c r="D38" s="1118">
        <v>0</v>
      </c>
      <c r="E38" s="1118">
        <v>0</v>
      </c>
      <c r="F38" s="1118">
        <v>0</v>
      </c>
      <c r="G38" s="1118">
        <v>0</v>
      </c>
      <c r="H38" s="1118">
        <v>0</v>
      </c>
      <c r="I38" s="1118">
        <v>0</v>
      </c>
      <c r="J38" s="1118">
        <v>0</v>
      </c>
      <c r="K38" s="1118">
        <v>0</v>
      </c>
    </row>
    <row r="39" spans="2:11" s="67" customFormat="1" ht="20.25" customHeight="1">
      <c r="B39" s="1114"/>
      <c r="C39" s="1115"/>
      <c r="D39" s="1118">
        <v>0</v>
      </c>
      <c r="E39" s="1118">
        <v>0</v>
      </c>
      <c r="F39" s="1118">
        <v>42961.524978010886</v>
      </c>
      <c r="G39" s="1118">
        <v>42961.524978010886</v>
      </c>
      <c r="H39" s="1118">
        <v>0</v>
      </c>
      <c r="I39" s="1118">
        <v>28624.935516022</v>
      </c>
      <c r="J39" s="1118">
        <v>46207.833015291166</v>
      </c>
      <c r="K39" s="1118">
        <v>0</v>
      </c>
    </row>
    <row r="40" spans="2:11" s="67" customFormat="1" ht="20.25" customHeight="1">
      <c r="B40" s="1114" t="s">
        <v>129</v>
      </c>
      <c r="C40" s="1115" t="s">
        <v>394</v>
      </c>
      <c r="D40" s="1117">
        <v>1383016.4979551327</v>
      </c>
      <c r="E40" s="1117">
        <v>1356202.0443284966</v>
      </c>
      <c r="F40" s="1117">
        <v>1306335.7059961457</v>
      </c>
      <c r="G40" s="1117">
        <v>1260931.4802863605</v>
      </c>
      <c r="H40" s="1117">
        <v>1089390.6879506565</v>
      </c>
      <c r="I40" s="1117">
        <v>1058714.5919564127</v>
      </c>
      <c r="J40" s="1117">
        <v>997092.63431897387</v>
      </c>
      <c r="K40" s="1117">
        <v>943306.5791240409</v>
      </c>
    </row>
    <row r="41" spans="2:11" s="67" customFormat="1" ht="20.25" customHeight="1">
      <c r="B41" s="1124"/>
      <c r="C41" s="1125"/>
      <c r="D41" s="1123">
        <v>0</v>
      </c>
      <c r="E41" s="1123">
        <v>0</v>
      </c>
      <c r="F41" s="1123">
        <v>19703.255673517957</v>
      </c>
      <c r="G41" s="1123">
        <v>19703.255673517957</v>
      </c>
      <c r="H41" s="1123">
        <v>28624.935516022</v>
      </c>
      <c r="I41" s="1123">
        <v>28624.935516022</v>
      </c>
      <c r="J41" s="1123">
        <v>19703.255673517957</v>
      </c>
      <c r="K41" s="1123">
        <v>15399.905184465732</v>
      </c>
    </row>
    <row r="42" spans="2:11" s="88" customFormat="1" ht="20.25" customHeight="1" thickBot="1">
      <c r="B42" s="1111" t="s">
        <v>395</v>
      </c>
      <c r="C42" s="1111"/>
      <c r="D42" s="1111"/>
      <c r="E42" s="1111"/>
      <c r="F42" s="1111"/>
      <c r="G42" s="1111"/>
      <c r="H42" s="1111"/>
      <c r="I42" s="1111"/>
      <c r="J42" s="1111"/>
      <c r="K42" s="1111"/>
    </row>
    <row r="43" spans="2:11" s="67" customFormat="1" ht="20.25" customHeight="1">
      <c r="B43" s="365" t="s">
        <v>396</v>
      </c>
      <c r="C43" s="366" t="s">
        <v>397</v>
      </c>
      <c r="D43" s="1120"/>
      <c r="E43" s="1120"/>
      <c r="F43" s="1120"/>
      <c r="G43" s="1120"/>
      <c r="H43" s="548">
        <f>+H10</f>
        <v>11176146.623338772</v>
      </c>
      <c r="I43" s="548">
        <f>+I10</f>
        <v>11098101.982692359</v>
      </c>
      <c r="J43" s="548">
        <f>+J10</f>
        <v>10713187.255567107</v>
      </c>
      <c r="K43" s="548">
        <f>+K10</f>
        <v>10673266.379170692</v>
      </c>
    </row>
    <row r="44" spans="2:11" s="67" customFormat="1" ht="20.25" customHeight="1">
      <c r="B44" s="549">
        <v>22</v>
      </c>
      <c r="C44" s="543" t="s">
        <v>398</v>
      </c>
      <c r="D44" s="1121"/>
      <c r="E44" s="1121"/>
      <c r="F44" s="1121"/>
      <c r="G44" s="1121"/>
      <c r="H44" s="550">
        <f>+H26-H35</f>
        <v>8057754.1287900945</v>
      </c>
      <c r="I44" s="550">
        <f>+I26-I35</f>
        <v>7925067.0790081751</v>
      </c>
      <c r="J44" s="550">
        <f>+J26-J35</f>
        <v>7759076.5207050871</v>
      </c>
      <c r="K44" s="550">
        <f>+K26-K35</f>
        <v>7721303.3808517512</v>
      </c>
    </row>
    <row r="45" spans="2:11" s="67" customFormat="1" ht="20.25" customHeight="1" thickBot="1">
      <c r="B45" s="367">
        <v>23</v>
      </c>
      <c r="C45" s="368" t="s">
        <v>399</v>
      </c>
      <c r="D45" s="1122"/>
      <c r="E45" s="1122"/>
      <c r="F45" s="1122"/>
      <c r="G45" s="1122"/>
      <c r="H45" s="806">
        <f>+IFERROR(H43/H44,"-")</f>
        <v>1.3870051685254037</v>
      </c>
      <c r="I45" s="806">
        <f>+IFERROR(I43/I44,"-")</f>
        <v>1.4003795642422865</v>
      </c>
      <c r="J45" s="806">
        <f>+IFERROR(J43/J44,"-")</f>
        <v>1.3807296818092951</v>
      </c>
      <c r="K45" s="806">
        <f>+IFERROR(K43/K44,"-")</f>
        <v>1.3823140799828673</v>
      </c>
    </row>
    <row r="46" spans="2:11" s="6" customFormat="1"/>
    <row r="47" spans="2:11">
      <c r="B47" s="33"/>
      <c r="H47" s="825"/>
      <c r="I47" s="825"/>
      <c r="J47" s="825"/>
      <c r="K47" s="825"/>
    </row>
    <row r="49" spans="8:11">
      <c r="H49" s="826"/>
      <c r="I49" s="826"/>
      <c r="J49" s="826"/>
      <c r="K49" s="826"/>
    </row>
    <row r="50" spans="8:11">
      <c r="H50" s="826"/>
      <c r="I50" s="826"/>
      <c r="J50" s="826"/>
      <c r="K50" s="826"/>
    </row>
  </sheetData>
  <mergeCells count="56">
    <mergeCell ref="B42:K42"/>
    <mergeCell ref="D43:G43"/>
    <mergeCell ref="D44:G44"/>
    <mergeCell ref="D45:G45"/>
    <mergeCell ref="G40:G41"/>
    <mergeCell ref="H40:H41"/>
    <mergeCell ref="I40:I41"/>
    <mergeCell ref="J40:J41"/>
    <mergeCell ref="K40:K41"/>
    <mergeCell ref="B40:B41"/>
    <mergeCell ref="C40:C41"/>
    <mergeCell ref="D40:D41"/>
    <mergeCell ref="E40:E41"/>
    <mergeCell ref="F40:F41"/>
    <mergeCell ref="K36:K37"/>
    <mergeCell ref="B38:B39"/>
    <mergeCell ref="C38:C39"/>
    <mergeCell ref="D38:D39"/>
    <mergeCell ref="E38:E39"/>
    <mergeCell ref="F38:F39"/>
    <mergeCell ref="G38:G39"/>
    <mergeCell ref="H38:H39"/>
    <mergeCell ref="I38:I39"/>
    <mergeCell ref="J38:J39"/>
    <mergeCell ref="K38:K39"/>
    <mergeCell ref="K33:K34"/>
    <mergeCell ref="B36:B37"/>
    <mergeCell ref="C36:C37"/>
    <mergeCell ref="D36:D37"/>
    <mergeCell ref="E36:E37"/>
    <mergeCell ref="F36:F37"/>
    <mergeCell ref="G36:G37"/>
    <mergeCell ref="H36:H37"/>
    <mergeCell ref="I36:I37"/>
    <mergeCell ref="J36:J37"/>
    <mergeCell ref="B33:B34"/>
    <mergeCell ref="C33:C34"/>
    <mergeCell ref="D33:G34"/>
    <mergeCell ref="H33:H34"/>
    <mergeCell ref="I33:I34"/>
    <mergeCell ref="J33:J34"/>
    <mergeCell ref="D26:G26"/>
    <mergeCell ref="B27:K27"/>
    <mergeCell ref="B31:B32"/>
    <mergeCell ref="C31:C32"/>
    <mergeCell ref="D31:G32"/>
    <mergeCell ref="H31:H32"/>
    <mergeCell ref="I31:I32"/>
    <mergeCell ref="J31:J32"/>
    <mergeCell ref="K31:K32"/>
    <mergeCell ref="D19:G19"/>
    <mergeCell ref="D6:G6"/>
    <mergeCell ref="H6:K6"/>
    <mergeCell ref="B9:K9"/>
    <mergeCell ref="D10:G10"/>
    <mergeCell ref="B11:K11"/>
  </mergeCells>
  <hyperlinks>
    <hyperlink ref="M1" location="Índice!A1" display="Voltar ao Índice" xr:uid="{00000000-0004-0000-28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B1:J47"/>
  <sheetViews>
    <sheetView showGridLines="0" zoomScale="90" zoomScaleNormal="90" zoomScalePageLayoutView="70" workbookViewId="0"/>
  </sheetViews>
  <sheetFormatPr defaultColWidth="9.140625" defaultRowHeight="14.25"/>
  <cols>
    <col min="1" max="1" width="4.7109375" style="8" customWidth="1"/>
    <col min="2" max="2" width="9.140625" style="8"/>
    <col min="3" max="3" width="83.140625" style="8" customWidth="1"/>
    <col min="4" max="8" width="21.140625" style="8" customWidth="1"/>
    <col min="9" max="9" width="12.140625" style="8" bestFit="1" customWidth="1"/>
    <col min="10" max="10" width="13.140625" style="8" bestFit="1" customWidth="1"/>
    <col min="11" max="16384" width="9.140625" style="8"/>
  </cols>
  <sheetData>
    <row r="1" spans="2:10" ht="18">
      <c r="B1" s="101" t="s">
        <v>358</v>
      </c>
      <c r="J1" s="679" t="s">
        <v>1038</v>
      </c>
    </row>
    <row r="2" spans="2:10" s="48" customFormat="1" ht="15">
      <c r="B2" s="332" t="s">
        <v>400</v>
      </c>
    </row>
    <row r="3" spans="2:10" s="333" customFormat="1">
      <c r="B3" s="438" t="s">
        <v>830</v>
      </c>
    </row>
    <row r="4" spans="2:10" s="333" customFormat="1">
      <c r="B4" s="48"/>
    </row>
    <row r="5" spans="2:10" s="67" customFormat="1" ht="20.25" customHeight="1">
      <c r="B5" s="1128"/>
      <c r="C5" s="1128"/>
      <c r="D5" s="203" t="s">
        <v>4</v>
      </c>
      <c r="E5" s="203" t="s">
        <v>5</v>
      </c>
      <c r="F5" s="203" t="s">
        <v>6</v>
      </c>
      <c r="G5" s="203" t="s">
        <v>41</v>
      </c>
      <c r="H5" s="56" t="s">
        <v>42</v>
      </c>
    </row>
    <row r="6" spans="2:10" s="67" customFormat="1" ht="30" customHeight="1">
      <c r="B6" s="1128"/>
      <c r="C6" s="1128"/>
      <c r="D6" s="1052" t="s">
        <v>401</v>
      </c>
      <c r="E6" s="1052"/>
      <c r="F6" s="1052"/>
      <c r="G6" s="1052"/>
      <c r="H6" s="1073" t="s">
        <v>402</v>
      </c>
    </row>
    <row r="7" spans="2:10" s="67" customFormat="1" ht="30" customHeight="1">
      <c r="B7" s="1128"/>
      <c r="C7" s="1128"/>
      <c r="D7" s="527" t="s">
        <v>403</v>
      </c>
      <c r="E7" s="527" t="s">
        <v>404</v>
      </c>
      <c r="F7" s="527" t="s">
        <v>405</v>
      </c>
      <c r="G7" s="527" t="s">
        <v>406</v>
      </c>
      <c r="H7" s="1040"/>
    </row>
    <row r="8" spans="2:10" s="67" customFormat="1" ht="20.25" customHeight="1" thickBot="1">
      <c r="B8" s="304" t="s">
        <v>407</v>
      </c>
      <c r="C8" s="304"/>
      <c r="D8" s="304"/>
      <c r="E8" s="304"/>
      <c r="F8" s="304"/>
      <c r="G8" s="304"/>
      <c r="H8" s="304"/>
    </row>
    <row r="9" spans="2:10" s="88" customFormat="1" ht="20.25" customHeight="1">
      <c r="B9" s="337">
        <v>1</v>
      </c>
      <c r="C9" s="338" t="s">
        <v>408</v>
      </c>
      <c r="D9" s="339">
        <f>+D10</f>
        <v>3594081.8951400011</v>
      </c>
      <c r="E9" s="339">
        <f>+E10</f>
        <v>0</v>
      </c>
      <c r="F9" s="339">
        <f>+F10</f>
        <v>0</v>
      </c>
      <c r="G9" s="340">
        <f>+G10</f>
        <v>268221.59323</v>
      </c>
      <c r="H9" s="340">
        <f>+H10</f>
        <v>3862303.4883700013</v>
      </c>
    </row>
    <row r="10" spans="2:10" s="67" customFormat="1" ht="20.25" customHeight="1">
      <c r="B10" s="341">
        <v>2</v>
      </c>
      <c r="C10" s="276" t="s">
        <v>409</v>
      </c>
      <c r="D10" s="551">
        <v>3594081.8951400011</v>
      </c>
      <c r="E10" s="342">
        <v>0</v>
      </c>
      <c r="F10" s="342">
        <v>0</v>
      </c>
      <c r="G10" s="342">
        <v>268221.59323</v>
      </c>
      <c r="H10" s="342">
        <v>3862303.4883700013</v>
      </c>
    </row>
    <row r="11" spans="2:10" s="67" customFormat="1" ht="20.25" customHeight="1">
      <c r="B11" s="341">
        <v>3</v>
      </c>
      <c r="C11" s="276" t="s">
        <v>410</v>
      </c>
      <c r="D11" s="360"/>
      <c r="E11" s="342">
        <v>0</v>
      </c>
      <c r="F11" s="342">
        <v>0</v>
      </c>
      <c r="G11" s="534">
        <v>0</v>
      </c>
      <c r="H11" s="534">
        <v>0</v>
      </c>
    </row>
    <row r="12" spans="2:10" s="88" customFormat="1" ht="20.25" customHeight="1">
      <c r="B12" s="344">
        <v>4</v>
      </c>
      <c r="C12" s="345" t="s">
        <v>411</v>
      </c>
      <c r="D12" s="359"/>
      <c r="E12" s="346">
        <f>+E13+E14</f>
        <v>26470309.832792386</v>
      </c>
      <c r="F12" s="346">
        <f>+F13+F14</f>
        <v>0</v>
      </c>
      <c r="G12" s="346">
        <f>+G13+G14</f>
        <v>0</v>
      </c>
      <c r="H12" s="346">
        <f>+H13+H14</f>
        <v>24773936.219842941</v>
      </c>
    </row>
    <row r="13" spans="2:10" s="67" customFormat="1" ht="20.25" customHeight="1">
      <c r="B13" s="341">
        <v>5</v>
      </c>
      <c r="C13" s="148" t="s">
        <v>369</v>
      </c>
      <c r="D13" s="359"/>
      <c r="E13" s="534">
        <v>19013147.406595852</v>
      </c>
      <c r="F13" s="534">
        <v>0</v>
      </c>
      <c r="G13" s="534">
        <v>0</v>
      </c>
      <c r="H13" s="534">
        <v>18062490.036266059</v>
      </c>
    </row>
    <row r="14" spans="2:10" s="67" customFormat="1" ht="20.25" customHeight="1">
      <c r="B14" s="341">
        <v>6</v>
      </c>
      <c r="C14" s="148" t="s">
        <v>370</v>
      </c>
      <c r="D14" s="359"/>
      <c r="E14" s="534">
        <v>7457162.4261965333</v>
      </c>
      <c r="F14" s="534">
        <v>0</v>
      </c>
      <c r="G14" s="534">
        <v>0</v>
      </c>
      <c r="H14" s="534">
        <v>6711446.18357688</v>
      </c>
    </row>
    <row r="15" spans="2:10" s="88" customFormat="1" ht="20.25" customHeight="1">
      <c r="B15" s="344">
        <v>7</v>
      </c>
      <c r="C15" s="345" t="s">
        <v>412</v>
      </c>
      <c r="D15" s="359"/>
      <c r="E15" s="534">
        <f>+SUM(E16:E17)</f>
        <v>13117100.222860219</v>
      </c>
      <c r="F15" s="534">
        <f>+SUM(F16:F17)</f>
        <v>1311623.3504300003</v>
      </c>
      <c r="G15" s="534">
        <f>+SUM(G16:G17)</f>
        <v>896372.4008699999</v>
      </c>
      <c r="H15" s="534">
        <f>+SUM(H16:H17)</f>
        <v>5488443.5938030584</v>
      </c>
    </row>
    <row r="16" spans="2:10" s="67" customFormat="1" ht="20.25" customHeight="1">
      <c r="B16" s="341">
        <v>8</v>
      </c>
      <c r="C16" s="276" t="s">
        <v>413</v>
      </c>
      <c r="D16" s="359"/>
      <c r="E16" s="534">
        <v>0</v>
      </c>
      <c r="F16" s="534">
        <v>0</v>
      </c>
      <c r="G16" s="534">
        <v>0</v>
      </c>
      <c r="H16" s="534">
        <v>0</v>
      </c>
    </row>
    <row r="17" spans="2:9" s="67" customFormat="1" ht="20.25" customHeight="1">
      <c r="B17" s="341">
        <v>9</v>
      </c>
      <c r="C17" s="276" t="s">
        <v>414</v>
      </c>
      <c r="D17" s="361"/>
      <c r="E17" s="534">
        <v>13117100.222860219</v>
      </c>
      <c r="F17" s="534">
        <v>1311623.3504300003</v>
      </c>
      <c r="G17" s="534">
        <v>896372.4008699999</v>
      </c>
      <c r="H17" s="534">
        <v>5488443.5938030584</v>
      </c>
    </row>
    <row r="18" spans="2:9" s="88" customFormat="1" ht="20.25" customHeight="1">
      <c r="B18" s="344">
        <v>10</v>
      </c>
      <c r="C18" s="345" t="s">
        <v>415</v>
      </c>
      <c r="D18" s="361"/>
      <c r="E18" s="534">
        <v>0</v>
      </c>
      <c r="F18" s="534">
        <v>0</v>
      </c>
      <c r="G18" s="534">
        <v>0</v>
      </c>
      <c r="H18" s="534">
        <v>0</v>
      </c>
    </row>
    <row r="19" spans="2:9" s="88" customFormat="1" ht="20.25" customHeight="1">
      <c r="B19" s="344">
        <v>11</v>
      </c>
      <c r="C19" s="345" t="s">
        <v>416</v>
      </c>
      <c r="D19" s="347" t="s">
        <v>888</v>
      </c>
      <c r="E19" s="346">
        <v>1889997.9273472035</v>
      </c>
      <c r="F19" s="346">
        <v>0</v>
      </c>
      <c r="G19" s="346">
        <v>5870667.0807201779</v>
      </c>
      <c r="H19" s="346">
        <v>5870667.0807201779</v>
      </c>
    </row>
    <row r="20" spans="2:9" s="67" customFormat="1" ht="20.25" customHeight="1">
      <c r="B20" s="341">
        <v>12</v>
      </c>
      <c r="C20" s="148" t="s">
        <v>417</v>
      </c>
      <c r="D20" s="348">
        <v>0</v>
      </c>
      <c r="E20" s="343"/>
      <c r="F20" s="343"/>
      <c r="G20" s="343"/>
      <c r="H20" s="343"/>
    </row>
    <row r="21" spans="2:9" s="67" customFormat="1" ht="20.25" customHeight="1">
      <c r="B21" s="341">
        <v>13</v>
      </c>
      <c r="C21" s="148" t="s">
        <v>418</v>
      </c>
      <c r="D21" s="360"/>
      <c r="E21" s="534">
        <v>1889997.9273472035</v>
      </c>
      <c r="F21" s="534">
        <v>0</v>
      </c>
      <c r="G21" s="534">
        <v>5870667.0807201779</v>
      </c>
      <c r="H21" s="534">
        <v>5870667.0807201779</v>
      </c>
    </row>
    <row r="22" spans="2:9" s="67" customFormat="1" ht="20.25" customHeight="1">
      <c r="B22" s="349">
        <v>14</v>
      </c>
      <c r="C22" s="350" t="s">
        <v>419</v>
      </c>
      <c r="D22" s="362"/>
      <c r="E22" s="351"/>
      <c r="F22" s="351"/>
      <c r="G22" s="351"/>
      <c r="H22" s="352">
        <f>+H9+H12+H15+H19</f>
        <v>39995350.382736176</v>
      </c>
      <c r="I22" s="552">
        <f>+H9+H12+H15+H19-H22</f>
        <v>0</v>
      </c>
    </row>
    <row r="23" spans="2:9" s="67" customFormat="1" ht="20.25" customHeight="1" thickBot="1">
      <c r="B23" s="304" t="s">
        <v>420</v>
      </c>
      <c r="C23" s="304"/>
      <c r="D23" s="299"/>
      <c r="E23" s="299"/>
      <c r="F23" s="299"/>
      <c r="G23" s="299"/>
      <c r="H23" s="299"/>
    </row>
    <row r="24" spans="2:9" s="88" customFormat="1" ht="20.25" customHeight="1">
      <c r="B24" s="353">
        <v>15</v>
      </c>
      <c r="C24" s="338" t="s">
        <v>366</v>
      </c>
      <c r="D24" s="358"/>
      <c r="E24" s="354"/>
      <c r="F24" s="354"/>
      <c r="G24" s="354"/>
      <c r="H24" s="339">
        <v>0</v>
      </c>
    </row>
    <row r="25" spans="2:9" s="88" customFormat="1" ht="20.25" customHeight="1">
      <c r="B25" s="344" t="s">
        <v>421</v>
      </c>
      <c r="C25" s="345" t="s">
        <v>422</v>
      </c>
      <c r="D25" s="359"/>
      <c r="E25" s="346">
        <v>1011.1983657060024</v>
      </c>
      <c r="F25" s="346">
        <v>2467.0650767630018</v>
      </c>
      <c r="G25" s="346">
        <v>12384525.489266701</v>
      </c>
      <c r="H25" s="346">
        <v>10529803.189802794</v>
      </c>
    </row>
    <row r="26" spans="2:9" s="88" customFormat="1" ht="20.25" customHeight="1">
      <c r="B26" s="344">
        <v>16</v>
      </c>
      <c r="C26" s="345" t="s">
        <v>423</v>
      </c>
      <c r="D26" s="359"/>
      <c r="E26" s="346">
        <v>0</v>
      </c>
      <c r="F26" s="346">
        <v>0</v>
      </c>
      <c r="G26" s="346">
        <v>0</v>
      </c>
      <c r="H26" s="346">
        <v>0</v>
      </c>
    </row>
    <row r="27" spans="2:9" s="88" customFormat="1" ht="20.25" customHeight="1">
      <c r="B27" s="344">
        <v>17</v>
      </c>
      <c r="C27" s="345" t="s">
        <v>424</v>
      </c>
      <c r="D27" s="359"/>
      <c r="E27" s="346">
        <f>+E29+E30+E32+E34</f>
        <v>2396438.2621453656</v>
      </c>
      <c r="F27" s="346">
        <f>+F29+F30+F32+F34</f>
        <v>1443201.0786949371</v>
      </c>
      <c r="G27" s="346">
        <f>+G29+G30+G32+G34</f>
        <v>24048576.091019548</v>
      </c>
      <c r="H27" s="346">
        <f>+H29+H30+H32+H34</f>
        <v>20568365.895737451</v>
      </c>
    </row>
    <row r="28" spans="2:9" s="67" customFormat="1" ht="30" customHeight="1">
      <c r="B28" s="341">
        <v>18</v>
      </c>
      <c r="C28" s="276" t="s">
        <v>774</v>
      </c>
      <c r="D28" s="359"/>
      <c r="E28" s="534">
        <v>0</v>
      </c>
      <c r="F28" s="534">
        <v>0</v>
      </c>
      <c r="G28" s="534">
        <v>0</v>
      </c>
      <c r="H28" s="534">
        <v>0</v>
      </c>
    </row>
    <row r="29" spans="2:9" s="67" customFormat="1" ht="30" customHeight="1">
      <c r="B29" s="341">
        <v>19</v>
      </c>
      <c r="C29" s="276" t="s">
        <v>775</v>
      </c>
      <c r="D29" s="359"/>
      <c r="E29" s="534">
        <v>49416.742390000021</v>
      </c>
      <c r="F29" s="534">
        <v>179860.96419989719</v>
      </c>
      <c r="G29" s="534">
        <v>856383.86355418968</v>
      </c>
      <c r="H29" s="534">
        <v>951251.91448813828</v>
      </c>
    </row>
    <row r="30" spans="2:9" s="67" customFormat="1" ht="30" customHeight="1">
      <c r="B30" s="341">
        <v>20</v>
      </c>
      <c r="C30" s="276" t="s">
        <v>776</v>
      </c>
      <c r="D30" s="359"/>
      <c r="E30" s="534">
        <v>2239233.643157376</v>
      </c>
      <c r="F30" s="534">
        <v>1178045.1182878509</v>
      </c>
      <c r="G30" s="534">
        <v>10246316.363986891</v>
      </c>
      <c r="H30" s="534">
        <v>13044362.404974334</v>
      </c>
    </row>
    <row r="31" spans="2:9" s="67" customFormat="1" ht="30" customHeight="1">
      <c r="B31" s="341">
        <v>21</v>
      </c>
      <c r="C31" s="148" t="s">
        <v>425</v>
      </c>
      <c r="D31" s="359"/>
      <c r="E31" s="534">
        <v>0</v>
      </c>
      <c r="F31" s="534">
        <v>0</v>
      </c>
      <c r="G31" s="534">
        <v>0</v>
      </c>
      <c r="H31" s="534">
        <v>0</v>
      </c>
    </row>
    <row r="32" spans="2:9" s="67" customFormat="1" ht="20.25" customHeight="1">
      <c r="B32" s="341">
        <v>22</v>
      </c>
      <c r="C32" s="276" t="s">
        <v>426</v>
      </c>
      <c r="D32" s="359"/>
      <c r="E32" s="534">
        <v>107787.87659798986</v>
      </c>
      <c r="F32" s="534">
        <v>85294.99620718896</v>
      </c>
      <c r="G32" s="534">
        <v>12747162.510508468</v>
      </c>
      <c r="H32" s="534">
        <v>6403781.4462459767</v>
      </c>
    </row>
    <row r="33" spans="2:9" s="67" customFormat="1" ht="22.5">
      <c r="B33" s="341">
        <v>23</v>
      </c>
      <c r="C33" s="148" t="s">
        <v>425</v>
      </c>
      <c r="D33" s="359"/>
      <c r="E33" s="534">
        <v>1460.9924137119576</v>
      </c>
      <c r="F33" s="534">
        <v>2752.634116781001</v>
      </c>
      <c r="G33" s="534">
        <v>9848730.2045857385</v>
      </c>
      <c r="H33" s="534">
        <v>6403781.4462459767</v>
      </c>
    </row>
    <row r="34" spans="2:9" s="67" customFormat="1" ht="30" customHeight="1">
      <c r="B34" s="341">
        <v>24</v>
      </c>
      <c r="C34" s="276" t="s">
        <v>427</v>
      </c>
      <c r="D34" s="359"/>
      <c r="E34" s="534">
        <v>0</v>
      </c>
      <c r="F34" s="534">
        <v>0</v>
      </c>
      <c r="G34" s="534">
        <v>198713.35297000001</v>
      </c>
      <c r="H34" s="534">
        <v>168970.13002899999</v>
      </c>
    </row>
    <row r="35" spans="2:9" s="88" customFormat="1" ht="20.25" customHeight="1">
      <c r="B35" s="344">
        <v>25</v>
      </c>
      <c r="C35" s="345" t="s">
        <v>428</v>
      </c>
      <c r="D35" s="357">
        <v>0</v>
      </c>
      <c r="E35" s="346">
        <v>0</v>
      </c>
      <c r="F35" s="346">
        <v>0</v>
      </c>
      <c r="G35" s="346">
        <v>0</v>
      </c>
      <c r="H35" s="346">
        <v>0</v>
      </c>
    </row>
    <row r="36" spans="2:9" s="88" customFormat="1" ht="20.25" customHeight="1">
      <c r="B36" s="344">
        <v>26</v>
      </c>
      <c r="C36" s="345" t="s">
        <v>429</v>
      </c>
      <c r="D36" s="346">
        <v>0</v>
      </c>
      <c r="E36" s="356">
        <f>+E41</f>
        <v>276533.47754426068</v>
      </c>
      <c r="F36" s="356">
        <f>+F41</f>
        <v>30938.102611692993</v>
      </c>
      <c r="G36" s="356">
        <f>+G37+G38+G39+G40+G41</f>
        <v>1579797.5252614634</v>
      </c>
      <c r="H36" s="356">
        <f>+H37+H38+H39+H40+H41</f>
        <v>2087352.5497583919</v>
      </c>
    </row>
    <row r="37" spans="2:9" s="67" customFormat="1" ht="20.25" customHeight="1">
      <c r="B37" s="341">
        <v>27</v>
      </c>
      <c r="C37" s="276" t="s">
        <v>430</v>
      </c>
      <c r="D37" s="360"/>
      <c r="E37" s="343"/>
      <c r="F37" s="343"/>
      <c r="G37" s="534">
        <v>1717.49596</v>
      </c>
      <c r="H37" s="355">
        <v>1459.871566</v>
      </c>
    </row>
    <row r="38" spans="2:9" s="67" customFormat="1" ht="20.25" customHeight="1">
      <c r="B38" s="341">
        <v>28</v>
      </c>
      <c r="C38" s="276" t="s">
        <v>431</v>
      </c>
      <c r="D38" s="359"/>
      <c r="E38" s="1126">
        <v>8623.0159600000006</v>
      </c>
      <c r="F38" s="1126">
        <v>0</v>
      </c>
      <c r="G38" s="1126">
        <v>0</v>
      </c>
      <c r="H38" s="534">
        <v>7329.5635660000007</v>
      </c>
    </row>
    <row r="39" spans="2:9" s="67" customFormat="1" ht="20.25" customHeight="1">
      <c r="B39" s="341">
        <v>29</v>
      </c>
      <c r="C39" s="276" t="s">
        <v>861</v>
      </c>
      <c r="D39" s="359"/>
      <c r="E39" s="1127">
        <v>206139.9103199419</v>
      </c>
      <c r="F39" s="1127">
        <v>0</v>
      </c>
      <c r="G39" s="1127">
        <v>0</v>
      </c>
      <c r="H39" s="534">
        <v>206139.9103199419</v>
      </c>
    </row>
    <row r="40" spans="2:9" s="67" customFormat="1" ht="20.25" customHeight="1">
      <c r="B40" s="341">
        <v>30</v>
      </c>
      <c r="C40" s="276" t="s">
        <v>432</v>
      </c>
      <c r="D40" s="359"/>
      <c r="E40" s="1126">
        <v>1799364.3426300001</v>
      </c>
      <c r="F40" s="1126">
        <v>0</v>
      </c>
      <c r="G40" s="1126">
        <v>0</v>
      </c>
      <c r="H40" s="534">
        <v>89968.217131500016</v>
      </c>
    </row>
    <row r="41" spans="2:9" s="67" customFormat="1" ht="20.25" customHeight="1">
      <c r="B41" s="341">
        <v>31</v>
      </c>
      <c r="C41" s="276" t="s">
        <v>433</v>
      </c>
      <c r="D41" s="359"/>
      <c r="E41" s="355">
        <v>276533.47754426068</v>
      </c>
      <c r="F41" s="355">
        <v>30938.102611692993</v>
      </c>
      <c r="G41" s="355">
        <v>1578080.0293014634</v>
      </c>
      <c r="H41" s="355">
        <v>1782454.9871749498</v>
      </c>
    </row>
    <row r="42" spans="2:9" s="67" customFormat="1" ht="20.25" customHeight="1">
      <c r="B42" s="344">
        <v>32</v>
      </c>
      <c r="C42" s="345" t="s">
        <v>434</v>
      </c>
      <c r="D42" s="359"/>
      <c r="E42" s="346">
        <v>4063898.4431899656</v>
      </c>
      <c r="F42" s="346">
        <v>1738163.4949875725</v>
      </c>
      <c r="G42" s="346">
        <v>2860033.3505003448</v>
      </c>
      <c r="H42" s="356">
        <v>222883.72671626825</v>
      </c>
    </row>
    <row r="43" spans="2:9" s="67" customFormat="1" ht="20.25" customHeight="1">
      <c r="B43" s="349">
        <v>33</v>
      </c>
      <c r="C43" s="350" t="s">
        <v>435</v>
      </c>
      <c r="D43" s="362"/>
      <c r="E43" s="351"/>
      <c r="F43" s="351"/>
      <c r="G43" s="351"/>
      <c r="H43" s="352">
        <f>+H24+H26+H27+H36+H42+H25</f>
        <v>33408405.362014905</v>
      </c>
      <c r="I43" s="552"/>
    </row>
    <row r="44" spans="2:9" s="67" customFormat="1" ht="20.25" customHeight="1" thickBot="1">
      <c r="B44" s="304">
        <v>34</v>
      </c>
      <c r="C44" s="304" t="s">
        <v>436</v>
      </c>
      <c r="D44" s="299"/>
      <c r="E44" s="299"/>
      <c r="F44" s="299"/>
      <c r="G44" s="299"/>
      <c r="H44" s="336">
        <f>+IFERROR(H22/H43,"-")</f>
        <v>1.1971643048910852</v>
      </c>
    </row>
    <row r="45" spans="2:9" s="48" customFormat="1"/>
    <row r="47" spans="2:9">
      <c r="H47" s="827"/>
    </row>
  </sheetData>
  <mergeCells count="7">
    <mergeCell ref="H6:H7"/>
    <mergeCell ref="E38:G38"/>
    <mergeCell ref="E39:G39"/>
    <mergeCell ref="E40:G40"/>
    <mergeCell ref="B5:C5"/>
    <mergeCell ref="B6:C7"/>
    <mergeCell ref="D6:G6"/>
  </mergeCells>
  <hyperlinks>
    <hyperlink ref="J1" location="Índice!A1" display="Voltar ao Índice" xr:uid="{00000000-0004-0000-2900-000000000000}"/>
  </hyperlinks>
  <pageMargins left="0.70866141732283472" right="0.70866141732283472" top="0.74803149606299213" bottom="0.74803149606299213" header="0.31496062992125984" footer="0.31496062992125984"/>
  <pageSetup paperSize="9" scale="53" orientation="landscape" r:id="rId1"/>
  <headerFooter>
    <oddFooter>&amp;C1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J50"/>
  <sheetViews>
    <sheetView showGridLines="0" zoomScale="85" zoomScaleNormal="85" zoomScalePageLayoutView="70" workbookViewId="0"/>
  </sheetViews>
  <sheetFormatPr defaultColWidth="8.7109375" defaultRowHeight="18.75"/>
  <cols>
    <col min="1" max="1" width="4.7109375" style="634" customWidth="1"/>
    <col min="2" max="2" width="8.42578125" style="634" customWidth="1"/>
    <col min="3" max="3" width="71" style="634" customWidth="1"/>
    <col min="4" max="8" width="18.85546875" style="756" customWidth="1"/>
    <col min="9" max="9" width="4.5703125" style="634" customWidth="1"/>
    <col min="10" max="10" width="14.28515625" style="634" bestFit="1" customWidth="1"/>
    <col min="11" max="16384" width="8.7109375" style="634"/>
  </cols>
  <sheetData>
    <row r="1" spans="2:10" ht="25.5" customHeight="1">
      <c r="B1" s="633" t="s">
        <v>1</v>
      </c>
      <c r="J1" s="679" t="s">
        <v>1038</v>
      </c>
    </row>
    <row r="2" spans="2:10" ht="22.5" customHeight="1">
      <c r="B2" s="780" t="s">
        <v>830</v>
      </c>
    </row>
    <row r="4" spans="2:10">
      <c r="B4" s="779"/>
      <c r="C4" s="778"/>
      <c r="D4" s="777" t="s">
        <v>4</v>
      </c>
      <c r="E4" s="777" t="s">
        <v>5</v>
      </c>
      <c r="F4" s="777" t="s">
        <v>6</v>
      </c>
      <c r="G4" s="777" t="s">
        <v>41</v>
      </c>
      <c r="H4" s="777" t="s">
        <v>42</v>
      </c>
    </row>
    <row r="5" spans="2:10" s="625" customFormat="1" ht="20.100000000000001" customHeight="1" thickBot="1">
      <c r="B5" s="776"/>
      <c r="C5" s="776"/>
      <c r="D5" s="775">
        <v>45444</v>
      </c>
      <c r="E5" s="775">
        <v>45352</v>
      </c>
      <c r="F5" s="775">
        <v>45261</v>
      </c>
      <c r="G5" s="775">
        <v>45170</v>
      </c>
      <c r="H5" s="775">
        <v>45078</v>
      </c>
    </row>
    <row r="6" spans="2:10" s="675" customFormat="1" ht="20.100000000000001" customHeight="1">
      <c r="B6" s="767"/>
      <c r="C6" s="1036" t="s">
        <v>43</v>
      </c>
      <c r="D6" s="1036"/>
      <c r="E6" s="1036"/>
      <c r="F6" s="1036"/>
      <c r="G6" s="1036"/>
      <c r="H6" s="1036"/>
    </row>
    <row r="7" spans="2:10" s="757" customFormat="1" ht="20.100000000000001" customHeight="1">
      <c r="B7" s="763">
        <v>1</v>
      </c>
      <c r="C7" s="774" t="s">
        <v>44</v>
      </c>
      <c r="D7" s="761">
        <v>3031674.8102399996</v>
      </c>
      <c r="E7" s="761">
        <v>2234977.078524</v>
      </c>
      <c r="F7" s="761">
        <v>2655266.3988999999</v>
      </c>
      <c r="G7" s="761">
        <v>2534166.5531989997</v>
      </c>
      <c r="H7" s="761">
        <v>2868228.5449700002</v>
      </c>
    </row>
    <row r="8" spans="2:10" s="757" customFormat="1" ht="20.100000000000001" customHeight="1">
      <c r="B8" s="763">
        <v>2</v>
      </c>
      <c r="C8" s="772" t="s">
        <v>45</v>
      </c>
      <c r="D8" s="761">
        <v>3731674.8102399996</v>
      </c>
      <c r="E8" s="761">
        <v>2634977.078524</v>
      </c>
      <c r="F8" s="761">
        <v>3055266.3988999999</v>
      </c>
      <c r="G8" s="761">
        <v>2934166.5531989997</v>
      </c>
      <c r="H8" s="761">
        <v>3268228.5449700002</v>
      </c>
    </row>
    <row r="9" spans="2:10" s="757" customFormat="1" ht="20.100000000000001" customHeight="1" thickBot="1">
      <c r="B9" s="763">
        <v>3</v>
      </c>
      <c r="C9" s="772" t="s">
        <v>46</v>
      </c>
      <c r="D9" s="761">
        <v>3999896.4034699998</v>
      </c>
      <c r="E9" s="761">
        <v>2917491.1046440001</v>
      </c>
      <c r="F9" s="761">
        <v>3328128.3583400003</v>
      </c>
      <c r="G9" s="761">
        <v>3207261.8031090004</v>
      </c>
      <c r="H9" s="761">
        <v>3541954.4054900003</v>
      </c>
    </row>
    <row r="10" spans="2:10" s="675" customFormat="1" ht="20.100000000000001" customHeight="1">
      <c r="B10" s="767"/>
      <c r="C10" s="1036" t="s">
        <v>47</v>
      </c>
      <c r="D10" s="1036"/>
      <c r="E10" s="1036"/>
      <c r="F10" s="1036"/>
      <c r="G10" s="1036"/>
      <c r="H10" s="1036"/>
    </row>
    <row r="11" spans="2:10" s="757" customFormat="1" ht="20.100000000000001" customHeight="1" thickBot="1">
      <c r="B11" s="763">
        <v>4</v>
      </c>
      <c r="C11" s="772" t="s">
        <v>48</v>
      </c>
      <c r="D11" s="761">
        <v>15716108.0749771</v>
      </c>
      <c r="E11" s="761">
        <v>16238864.3972308</v>
      </c>
      <c r="F11" s="761">
        <v>15472952.616734801</v>
      </c>
      <c r="G11" s="761">
        <v>15272453.976794001</v>
      </c>
      <c r="H11" s="761">
        <v>15957882.019613881</v>
      </c>
    </row>
    <row r="12" spans="2:10" s="675" customFormat="1" ht="20.100000000000001" customHeight="1">
      <c r="B12" s="767"/>
      <c r="C12" s="1036" t="s">
        <v>765</v>
      </c>
      <c r="D12" s="1036"/>
      <c r="E12" s="1036"/>
      <c r="F12" s="1036"/>
      <c r="G12" s="1036"/>
      <c r="H12" s="1036"/>
    </row>
    <row r="13" spans="2:10" s="757" customFormat="1" ht="20.100000000000001" customHeight="1">
      <c r="B13" s="763">
        <v>5</v>
      </c>
      <c r="C13" s="772" t="s">
        <v>877</v>
      </c>
      <c r="D13" s="773">
        <f t="shared" ref="D13:H15" si="0">+IFERROR(D7/D$11,"-")</f>
        <v>0.19290239006863136</v>
      </c>
      <c r="E13" s="773">
        <f t="shared" si="0"/>
        <v>0.13763136533766049</v>
      </c>
      <c r="F13" s="773">
        <f t="shared" si="0"/>
        <v>0.17160696246353083</v>
      </c>
      <c r="G13" s="773">
        <f t="shared" si="0"/>
        <v>0.16593054115923897</v>
      </c>
      <c r="H13" s="773">
        <f t="shared" si="0"/>
        <v>0.17973742013160968</v>
      </c>
    </row>
    <row r="14" spans="2:10" s="757" customFormat="1" ht="20.100000000000001" customHeight="1">
      <c r="B14" s="763">
        <v>6</v>
      </c>
      <c r="C14" s="772" t="s">
        <v>49</v>
      </c>
      <c r="D14" s="773">
        <f t="shared" si="0"/>
        <v>0.23744267934766267</v>
      </c>
      <c r="E14" s="773">
        <f t="shared" si="0"/>
        <v>0.16226362965216584</v>
      </c>
      <c r="F14" s="773">
        <f t="shared" si="0"/>
        <v>0.1974585248581173</v>
      </c>
      <c r="G14" s="773">
        <f t="shared" si="0"/>
        <v>0.19212148602034557</v>
      </c>
      <c r="H14" s="773">
        <f t="shared" si="0"/>
        <v>0.20480340316797746</v>
      </c>
    </row>
    <row r="15" spans="2:10" s="757" customFormat="1" ht="20.100000000000001" customHeight="1" thickBot="1">
      <c r="B15" s="763">
        <v>7</v>
      </c>
      <c r="C15" s="772" t="s">
        <v>50</v>
      </c>
      <c r="D15" s="773">
        <f t="shared" si="0"/>
        <v>0.25450934699530109</v>
      </c>
      <c r="E15" s="773">
        <f t="shared" si="0"/>
        <v>0.17966103006202314</v>
      </c>
      <c r="F15" s="773">
        <f t="shared" si="0"/>
        <v>0.21509329478204806</v>
      </c>
      <c r="G15" s="773">
        <f t="shared" si="0"/>
        <v>0.21000304260090297</v>
      </c>
      <c r="H15" s="773">
        <f t="shared" si="0"/>
        <v>0.22195642260900122</v>
      </c>
    </row>
    <row r="16" spans="2:10" s="675" customFormat="1" ht="20.100000000000001" customHeight="1">
      <c r="B16" s="767"/>
      <c r="C16" s="1036" t="s">
        <v>51</v>
      </c>
      <c r="D16" s="1036"/>
      <c r="E16" s="1036"/>
      <c r="F16" s="1036"/>
      <c r="G16" s="1036"/>
      <c r="H16" s="1036"/>
    </row>
    <row r="17" spans="2:8" s="757" customFormat="1" ht="20.100000000000001" customHeight="1">
      <c r="B17" s="763" t="s">
        <v>52</v>
      </c>
      <c r="C17" s="772" t="s">
        <v>878</v>
      </c>
      <c r="D17" s="771">
        <v>1.6500000000000001E-2</v>
      </c>
      <c r="E17" s="771">
        <f>+D17</f>
        <v>1.6500000000000001E-2</v>
      </c>
      <c r="F17" s="771">
        <v>1.4999999999999999E-2</v>
      </c>
      <c r="G17" s="771">
        <v>1.4999999999999999E-2</v>
      </c>
      <c r="H17" s="771">
        <v>1.4999999999999999E-2</v>
      </c>
    </row>
    <row r="18" spans="2:8" s="757" customFormat="1" ht="20.100000000000001" customHeight="1">
      <c r="B18" s="763" t="s">
        <v>53</v>
      </c>
      <c r="C18" s="772" t="s">
        <v>54</v>
      </c>
      <c r="D18" s="771">
        <v>8.4375000000000006E-3</v>
      </c>
      <c r="E18" s="771">
        <v>8.4375000000000006E-3</v>
      </c>
      <c r="F18" s="771">
        <v>8.4375000000000006E-3</v>
      </c>
      <c r="G18" s="771">
        <v>8.4375000000000006E-3</v>
      </c>
      <c r="H18" s="771">
        <v>8.4375000000000006E-3</v>
      </c>
    </row>
    <row r="19" spans="2:8" s="757" customFormat="1" ht="20.100000000000001" customHeight="1">
      <c r="B19" s="763" t="s">
        <v>55</v>
      </c>
      <c r="C19" s="772" t="s">
        <v>56</v>
      </c>
      <c r="D19" s="771">
        <v>1.1249999999999996E-2</v>
      </c>
      <c r="E19" s="771">
        <v>1.1249999999999996E-2</v>
      </c>
      <c r="F19" s="771">
        <v>1.1249999999999996E-2</v>
      </c>
      <c r="G19" s="771">
        <v>1.1249999999999996E-2</v>
      </c>
      <c r="H19" s="771">
        <v>1.125E-2</v>
      </c>
    </row>
    <row r="20" spans="2:8" s="757" customFormat="1" ht="20.100000000000001" customHeight="1" thickBot="1">
      <c r="B20" s="763" t="s">
        <v>57</v>
      </c>
      <c r="C20" s="772" t="s">
        <v>58</v>
      </c>
      <c r="D20" s="771">
        <v>9.5000000000000001E-2</v>
      </c>
      <c r="E20" s="771">
        <v>9.5000000000000001E-2</v>
      </c>
      <c r="F20" s="771">
        <v>9.5000000000000001E-2</v>
      </c>
      <c r="G20" s="771">
        <v>9.5000000000000001E-2</v>
      </c>
      <c r="H20" s="771">
        <v>9.5000000000000001E-2</v>
      </c>
    </row>
    <row r="21" spans="2:8" s="675" customFormat="1" ht="20.100000000000001" customHeight="1">
      <c r="B21" s="767"/>
      <c r="C21" s="1036" t="s">
        <v>59</v>
      </c>
      <c r="D21" s="1036"/>
      <c r="E21" s="1036"/>
      <c r="F21" s="1036"/>
      <c r="G21" s="1036"/>
      <c r="H21" s="1036"/>
    </row>
    <row r="22" spans="2:8" s="757" customFormat="1" ht="20.100000000000001" customHeight="1">
      <c r="B22" s="763">
        <v>8</v>
      </c>
      <c r="C22" s="772" t="s">
        <v>60</v>
      </c>
      <c r="D22" s="773">
        <v>2.5000000000000029E-2</v>
      </c>
      <c r="E22" s="773">
        <v>2.4999999999952581E-2</v>
      </c>
      <c r="F22" s="773">
        <v>2.5000000000105344E-2</v>
      </c>
      <c r="G22" s="773">
        <v>2.5000000000105344E-2</v>
      </c>
      <c r="H22" s="773">
        <v>2.4999999999945895E-2</v>
      </c>
    </row>
    <row r="23" spans="2:8" s="757" customFormat="1" ht="20.100000000000001" customHeight="1">
      <c r="B23" s="763" t="s">
        <v>16</v>
      </c>
      <c r="C23" s="772" t="s">
        <v>61</v>
      </c>
      <c r="D23" s="773">
        <v>0</v>
      </c>
      <c r="E23" s="773">
        <v>0</v>
      </c>
      <c r="F23" s="773">
        <v>0</v>
      </c>
      <c r="G23" s="773">
        <v>0</v>
      </c>
      <c r="H23" s="773">
        <v>0</v>
      </c>
    </row>
    <row r="24" spans="2:8" s="757" customFormat="1" ht="20.100000000000001" customHeight="1">
      <c r="B24" s="763">
        <v>9</v>
      </c>
      <c r="C24" s="772" t="s">
        <v>62</v>
      </c>
      <c r="D24" s="773">
        <v>5.31E-4</v>
      </c>
      <c r="E24" s="773">
        <v>8.3000000000000229E-5</v>
      </c>
      <c r="F24" s="773">
        <v>4.1200000012313505E-4</v>
      </c>
      <c r="G24" s="773">
        <v>4.1200000012313505E-4</v>
      </c>
      <c r="H24" s="773">
        <v>0</v>
      </c>
    </row>
    <row r="25" spans="2:8" s="757" customFormat="1" ht="20.100000000000001" customHeight="1">
      <c r="B25" s="763" t="s">
        <v>63</v>
      </c>
      <c r="C25" s="772" t="s">
        <v>64</v>
      </c>
      <c r="D25" s="773">
        <v>0</v>
      </c>
      <c r="E25" s="773">
        <v>0</v>
      </c>
      <c r="F25" s="773">
        <v>0</v>
      </c>
      <c r="G25" s="773">
        <v>0</v>
      </c>
      <c r="H25" s="773">
        <v>0</v>
      </c>
    </row>
    <row r="26" spans="2:8" s="757" customFormat="1" ht="20.100000000000001" customHeight="1">
      <c r="B26" s="763">
        <v>10</v>
      </c>
      <c r="C26" s="772" t="s">
        <v>65</v>
      </c>
      <c r="D26" s="773">
        <v>0</v>
      </c>
      <c r="E26" s="773">
        <v>0</v>
      </c>
      <c r="F26" s="773">
        <v>0</v>
      </c>
      <c r="G26" s="773">
        <v>0</v>
      </c>
      <c r="H26" s="773">
        <v>0</v>
      </c>
    </row>
    <row r="27" spans="2:8" s="757" customFormat="1" ht="20.100000000000001" customHeight="1">
      <c r="B27" s="763" t="s">
        <v>66</v>
      </c>
      <c r="C27" s="772" t="s">
        <v>67</v>
      </c>
      <c r="D27" s="773">
        <v>5.0000000000000001E-3</v>
      </c>
      <c r="E27" s="773">
        <v>5.0000000002368384E-3</v>
      </c>
      <c r="F27" s="773">
        <v>4.9999999997625529E-3</v>
      </c>
      <c r="G27" s="773">
        <v>4.9999999997625529E-3</v>
      </c>
      <c r="H27" s="773">
        <v>5.0000000000000001E-3</v>
      </c>
    </row>
    <row r="28" spans="2:8" s="757" customFormat="1" ht="20.100000000000001" customHeight="1">
      <c r="B28" s="763">
        <v>11</v>
      </c>
      <c r="C28" s="772" t="s">
        <v>68</v>
      </c>
      <c r="D28" s="773">
        <v>3.053100000000003E-2</v>
      </c>
      <c r="E28" s="773">
        <v>3.008300000018942E-2</v>
      </c>
      <c r="F28" s="773">
        <v>3.0411999999991033E-2</v>
      </c>
      <c r="G28" s="773">
        <v>3.0411999999991033E-2</v>
      </c>
      <c r="H28" s="773">
        <v>2.9999999999945896E-2</v>
      </c>
    </row>
    <row r="29" spans="2:8" s="757" customFormat="1" ht="20.100000000000001" customHeight="1">
      <c r="B29" s="763" t="s">
        <v>69</v>
      </c>
      <c r="C29" s="772" t="s">
        <v>70</v>
      </c>
      <c r="D29" s="773">
        <v>0.12553100000000003</v>
      </c>
      <c r="E29" s="773">
        <v>0.12508300000018943</v>
      </c>
      <c r="F29" s="773">
        <v>0.12541199999999103</v>
      </c>
      <c r="G29" s="773">
        <v>0.12541199999999103</v>
      </c>
      <c r="H29" s="773">
        <v>0.1249999999999459</v>
      </c>
    </row>
    <row r="30" spans="2:8" s="757" customFormat="1" ht="20.100000000000001" customHeight="1" thickBot="1">
      <c r="B30" s="763">
        <v>12</v>
      </c>
      <c r="C30" s="772" t="s">
        <v>71</v>
      </c>
      <c r="D30" s="773">
        <v>0.13946488999999981</v>
      </c>
      <c r="E30" s="773">
        <v>8.4193365405152848E-2</v>
      </c>
      <c r="F30" s="773">
        <v>0.12009329478204805</v>
      </c>
      <c r="G30" s="773">
        <v>0.11500304260090297</v>
      </c>
      <c r="H30" s="773">
        <v>0.12695642260900122</v>
      </c>
    </row>
    <row r="31" spans="2:8" s="675" customFormat="1" ht="20.100000000000001" customHeight="1">
      <c r="B31" s="767"/>
      <c r="C31" s="1036" t="s">
        <v>72</v>
      </c>
      <c r="D31" s="1036"/>
      <c r="E31" s="1036"/>
      <c r="F31" s="1036"/>
      <c r="G31" s="1036"/>
      <c r="H31" s="1036"/>
    </row>
    <row r="32" spans="2:8" s="757" customFormat="1" ht="20.100000000000001" customHeight="1">
      <c r="B32" s="763">
        <v>13</v>
      </c>
      <c r="C32" s="769" t="s">
        <v>73</v>
      </c>
      <c r="D32" s="761">
        <v>57135536.946222804</v>
      </c>
      <c r="E32" s="761">
        <v>55792477.402999997</v>
      </c>
      <c r="F32" s="761">
        <v>55520393.579028897</v>
      </c>
      <c r="G32" s="761">
        <v>55115885.039668903</v>
      </c>
      <c r="H32" s="761">
        <v>55311863.818999998</v>
      </c>
    </row>
    <row r="33" spans="2:8" s="757" customFormat="1" ht="20.100000000000001" customHeight="1" thickBot="1">
      <c r="B33" s="763">
        <v>14</v>
      </c>
      <c r="C33" s="769" t="s">
        <v>74</v>
      </c>
      <c r="D33" s="771">
        <f>+IFERROR(D8/D32,"-")</f>
        <v>6.5312675957737681E-2</v>
      </c>
      <c r="E33" s="771">
        <f>+IFERROR(E8/E32,"-")</f>
        <v>4.7228178442248483E-2</v>
      </c>
      <c r="F33" s="771">
        <f>+IFERROR(F8/F32,"-")</f>
        <v>5.5029624286633876E-2</v>
      </c>
      <c r="G33" s="771">
        <f>+IFERROR(G8/G32,"-")</f>
        <v>5.3236313833791724E-2</v>
      </c>
      <c r="H33" s="771">
        <f>+IFERROR(H8/H32,"-")</f>
        <v>5.9087297359293495E-2</v>
      </c>
    </row>
    <row r="34" spans="2:8" s="675" customFormat="1" ht="20.100000000000001" customHeight="1">
      <c r="B34" s="767"/>
      <c r="C34" s="1036" t="s">
        <v>879</v>
      </c>
      <c r="D34" s="1036"/>
      <c r="E34" s="1036"/>
      <c r="F34" s="1036"/>
      <c r="G34" s="1036"/>
      <c r="H34" s="1036"/>
    </row>
    <row r="35" spans="2:8" s="770" customFormat="1" ht="20.100000000000001" customHeight="1">
      <c r="B35" s="763" t="s">
        <v>75</v>
      </c>
      <c r="C35" s="772" t="s">
        <v>869</v>
      </c>
      <c r="D35" s="771">
        <v>0</v>
      </c>
      <c r="E35" s="771">
        <v>0</v>
      </c>
      <c r="F35" s="771">
        <v>0</v>
      </c>
      <c r="G35" s="771">
        <v>0</v>
      </c>
      <c r="H35" s="771">
        <v>0</v>
      </c>
    </row>
    <row r="36" spans="2:8" s="770" customFormat="1" ht="20.100000000000001" customHeight="1">
      <c r="B36" s="763" t="s">
        <v>77</v>
      </c>
      <c r="C36" s="772" t="s">
        <v>868</v>
      </c>
      <c r="D36" s="771">
        <v>0</v>
      </c>
      <c r="E36" s="771">
        <v>0</v>
      </c>
      <c r="F36" s="771">
        <v>0</v>
      </c>
      <c r="G36" s="771">
        <v>0</v>
      </c>
      <c r="H36" s="771">
        <v>0</v>
      </c>
    </row>
    <row r="37" spans="2:8" s="770" customFormat="1" ht="20.100000000000001" customHeight="1">
      <c r="B37" s="763" t="s">
        <v>78</v>
      </c>
      <c r="C37" s="772" t="s">
        <v>870</v>
      </c>
      <c r="D37" s="771">
        <v>0</v>
      </c>
      <c r="E37" s="771">
        <v>0</v>
      </c>
      <c r="F37" s="771">
        <v>0</v>
      </c>
      <c r="G37" s="771">
        <v>0</v>
      </c>
      <c r="H37" s="771">
        <v>0</v>
      </c>
    </row>
    <row r="38" spans="2:8" s="770" customFormat="1" ht="20.100000000000001" customHeight="1">
      <c r="B38" s="763" t="s">
        <v>79</v>
      </c>
      <c r="C38" s="772" t="s">
        <v>865</v>
      </c>
      <c r="D38" s="771">
        <v>0.03</v>
      </c>
      <c r="E38" s="771">
        <v>0.03</v>
      </c>
      <c r="F38" s="771">
        <v>0.03</v>
      </c>
      <c r="G38" s="771">
        <v>0.03</v>
      </c>
      <c r="H38" s="771">
        <v>0.03</v>
      </c>
    </row>
    <row r="39" spans="2:8" s="770" customFormat="1" ht="20.100000000000001" customHeight="1">
      <c r="B39" s="763" t="s">
        <v>81</v>
      </c>
      <c r="C39" s="772" t="s">
        <v>867</v>
      </c>
      <c r="D39" s="771">
        <v>0</v>
      </c>
      <c r="E39" s="771">
        <v>0</v>
      </c>
      <c r="F39" s="771">
        <v>0</v>
      </c>
      <c r="G39" s="771">
        <v>0</v>
      </c>
      <c r="H39" s="771">
        <v>0</v>
      </c>
    </row>
    <row r="40" spans="2:8" s="770" customFormat="1" ht="20.100000000000001" customHeight="1" thickBot="1">
      <c r="B40" s="763" t="s">
        <v>864</v>
      </c>
      <c r="C40" s="772" t="s">
        <v>866</v>
      </c>
      <c r="D40" s="771">
        <v>0.03</v>
      </c>
      <c r="E40" s="771">
        <v>0.03</v>
      </c>
      <c r="F40" s="771">
        <v>0.03</v>
      </c>
      <c r="G40" s="771">
        <v>0.03</v>
      </c>
      <c r="H40" s="771">
        <v>0.03</v>
      </c>
    </row>
    <row r="41" spans="2:8" s="675" customFormat="1" ht="20.100000000000001" customHeight="1">
      <c r="B41" s="767"/>
      <c r="C41" s="1036" t="s">
        <v>1105</v>
      </c>
      <c r="D41" s="1036"/>
      <c r="E41" s="1036"/>
      <c r="F41" s="1036"/>
      <c r="G41" s="1036"/>
      <c r="H41" s="1036"/>
    </row>
    <row r="42" spans="2:8" s="757" customFormat="1" ht="20.100000000000001" customHeight="1">
      <c r="B42" s="763">
        <v>15</v>
      </c>
      <c r="C42" s="769" t="s">
        <v>83</v>
      </c>
      <c r="D42" s="761">
        <v>11436326.575053517</v>
      </c>
      <c r="E42" s="761">
        <v>11265355.966468256</v>
      </c>
      <c r="F42" s="761">
        <v>11657530.278462831</v>
      </c>
      <c r="G42" s="761">
        <v>10561750.87630564</v>
      </c>
      <c r="H42" s="761">
        <v>10392728.653877759</v>
      </c>
    </row>
    <row r="43" spans="2:8" s="757" customFormat="1" ht="20.100000000000001" customHeight="1">
      <c r="B43" s="763" t="s">
        <v>84</v>
      </c>
      <c r="C43" s="769" t="s">
        <v>85</v>
      </c>
      <c r="D43" s="761">
        <v>8844683.2905810475</v>
      </c>
      <c r="E43" s="761">
        <v>10647793.760308459</v>
      </c>
      <c r="F43" s="761">
        <v>8437981.2231580876</v>
      </c>
      <c r="G43" s="761">
        <v>8308594.8761528851</v>
      </c>
      <c r="H43" s="761">
        <v>8709157.6458310038</v>
      </c>
    </row>
    <row r="44" spans="2:8" s="757" customFormat="1" ht="20.100000000000001" customHeight="1">
      <c r="B44" s="763" t="s">
        <v>86</v>
      </c>
      <c r="C44" s="769" t="s">
        <v>87</v>
      </c>
      <c r="D44" s="761">
        <v>948035.21446354396</v>
      </c>
      <c r="E44" s="761">
        <v>1386080.0463699796</v>
      </c>
      <c r="F44" s="761">
        <v>648920.11930416035</v>
      </c>
      <c r="G44" s="761">
        <v>493643.91026555438</v>
      </c>
      <c r="H44" s="761">
        <v>634958.90352023358</v>
      </c>
    </row>
    <row r="45" spans="2:8" s="757" customFormat="1" ht="20.100000000000001" customHeight="1">
      <c r="B45" s="763">
        <v>16</v>
      </c>
      <c r="C45" s="769" t="s">
        <v>88</v>
      </c>
      <c r="D45" s="761">
        <f>+D43-D44</f>
        <v>7896648.0761175035</v>
      </c>
      <c r="E45" s="761">
        <f>+E43-E44</f>
        <v>9261713.7139384802</v>
      </c>
      <c r="F45" s="761">
        <f>+F43-F44</f>
        <v>7789061.103853927</v>
      </c>
      <c r="G45" s="761">
        <f>+G43-G44</f>
        <v>7814950.9658873305</v>
      </c>
      <c r="H45" s="761">
        <f>+H43-H44</f>
        <v>8074198.7423107699</v>
      </c>
    </row>
    <row r="46" spans="2:8" s="757" customFormat="1" ht="20.100000000000001" customHeight="1" thickBot="1">
      <c r="B46" s="763">
        <v>17</v>
      </c>
      <c r="C46" s="769" t="s">
        <v>89</v>
      </c>
      <c r="D46" s="768">
        <f>+IFERROR(D42/D45,"-")</f>
        <v>1.4482507596661627</v>
      </c>
      <c r="E46" s="768">
        <f>+IFERROR(E42/E45,"-")</f>
        <v>1.2163360166827852</v>
      </c>
      <c r="F46" s="768">
        <f>+IFERROR(F42/F45,"-")</f>
        <v>1.4966541054216194</v>
      </c>
      <c r="G46" s="768">
        <f>+IFERROR(G42/G45,"-")</f>
        <v>1.3514801209128802</v>
      </c>
      <c r="H46" s="768">
        <f>+IFERROR(H42/H45,"-")</f>
        <v>1.2871529405657713</v>
      </c>
    </row>
    <row r="47" spans="2:8" s="675" customFormat="1" ht="20.100000000000001" customHeight="1">
      <c r="B47" s="767"/>
      <c r="C47" s="1036" t="s">
        <v>1104</v>
      </c>
      <c r="D47" s="1036"/>
      <c r="E47" s="1036"/>
      <c r="F47" s="1036"/>
      <c r="G47" s="1036"/>
      <c r="H47" s="1036"/>
    </row>
    <row r="48" spans="2:8" s="757" customFormat="1" ht="20.100000000000001" customHeight="1">
      <c r="B48" s="766">
        <v>18</v>
      </c>
      <c r="C48" s="765" t="s">
        <v>90</v>
      </c>
      <c r="D48" s="764">
        <v>39995350.382736176</v>
      </c>
      <c r="E48" s="764">
        <v>38803208.100902811</v>
      </c>
      <c r="F48" s="764">
        <v>38237520.146214485</v>
      </c>
      <c r="G48" s="764">
        <v>39941536.239093803</v>
      </c>
      <c r="H48" s="764">
        <v>40748540.711921096</v>
      </c>
    </row>
    <row r="49" spans="2:8" s="757" customFormat="1" ht="20.100000000000001" customHeight="1">
      <c r="B49" s="763">
        <v>19</v>
      </c>
      <c r="C49" s="762" t="s">
        <v>91</v>
      </c>
      <c r="D49" s="761">
        <v>33408405.362014897</v>
      </c>
      <c r="E49" s="761">
        <v>33604542.001553282</v>
      </c>
      <c r="F49" s="761">
        <v>32574455.775091406</v>
      </c>
      <c r="G49" s="761">
        <v>33777848.402010359</v>
      </c>
      <c r="H49" s="761">
        <v>33851650.090395056</v>
      </c>
    </row>
    <row r="50" spans="2:8" s="757" customFormat="1" ht="20.100000000000001" customHeight="1">
      <c r="B50" s="760">
        <v>20</v>
      </c>
      <c r="C50" s="759" t="s">
        <v>92</v>
      </c>
      <c r="D50" s="758">
        <f>+IFERROR(D48/D49,"-")</f>
        <v>1.1971643048910854</v>
      </c>
      <c r="E50" s="758">
        <f>+IFERROR(E48/E49,"-")</f>
        <v>1.1547012930308418</v>
      </c>
      <c r="F50" s="758">
        <f>+IFERROR(F48/F49,"-")</f>
        <v>1.1738498537081756</v>
      </c>
      <c r="G50" s="758">
        <f>+IFERROR(G48/G49,"-")</f>
        <v>1.1824772189076613</v>
      </c>
      <c r="H50" s="758">
        <f>+IFERROR(H48/H49,"-")</f>
        <v>1.2037386834351966</v>
      </c>
    </row>
  </sheetData>
  <mergeCells count="9">
    <mergeCell ref="C34:H34"/>
    <mergeCell ref="C41:H41"/>
    <mergeCell ref="C47:H47"/>
    <mergeCell ref="C6:H6"/>
    <mergeCell ref="C10:H10"/>
    <mergeCell ref="C12:H12"/>
    <mergeCell ref="C16:H16"/>
    <mergeCell ref="C21:H21"/>
    <mergeCell ref="C31:H31"/>
  </mergeCells>
  <hyperlinks>
    <hyperlink ref="J1" location="Índice!A1" display="Voltar ao Índice" xr:uid="{00000000-0004-0000-0500-000000000000}"/>
  </hyperlinks>
  <pageMargins left="0.70866141732283472" right="0.70866141732283472" top="0.74803149606299213" bottom="0.74803149606299213" header="0.31496062992125984" footer="0.31496062992125984"/>
  <pageSetup paperSize="9" scale="49" orientation="landscape" r:id="rId1"/>
  <headerFooter>
    <oddFooter>&amp;C1</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3:M17"/>
  <sheetViews>
    <sheetView showGridLines="0" zoomScale="90" zoomScaleNormal="90" zoomScalePageLayoutView="64" workbookViewId="0"/>
  </sheetViews>
  <sheetFormatPr defaultColWidth="9.140625" defaultRowHeight="14.25"/>
  <cols>
    <col min="1" max="1" width="4.7109375" style="20" customWidth="1"/>
    <col min="2" max="2" width="4.85546875" style="8" customWidth="1"/>
    <col min="3" max="3" width="43.85546875" style="8" customWidth="1"/>
    <col min="4" max="4" width="23.42578125" style="8" bestFit="1" customWidth="1"/>
    <col min="5" max="6" width="22.140625" style="8" customWidth="1"/>
    <col min="7" max="9" width="22.140625" style="8" hidden="1" customWidth="1"/>
    <col min="10" max="10" width="22.140625" style="8" customWidth="1"/>
    <col min="11" max="11" width="4.7109375" style="8" customWidth="1"/>
    <col min="12" max="12" width="9.140625" style="8"/>
    <col min="13" max="13" width="13.140625" style="8" bestFit="1" customWidth="1"/>
    <col min="14" max="16384" width="9.140625" style="8"/>
  </cols>
  <sheetData>
    <row r="3" spans="2:13" ht="31.5" hidden="1" customHeight="1">
      <c r="B3" s="1130" t="s">
        <v>893</v>
      </c>
      <c r="C3" s="1133" t="s">
        <v>894</v>
      </c>
      <c r="D3" s="1134"/>
      <c r="E3" s="1134"/>
      <c r="F3" s="1134"/>
      <c r="G3" s="1134"/>
      <c r="H3" s="1134"/>
      <c r="I3" s="1134"/>
      <c r="J3" s="1134"/>
      <c r="K3" s="21"/>
    </row>
    <row r="4" spans="2:13" ht="32.25" hidden="1" customHeight="1">
      <c r="B4" s="1131"/>
      <c r="C4" s="1135" t="s">
        <v>895</v>
      </c>
      <c r="D4" s="1136"/>
      <c r="E4" s="1136"/>
      <c r="F4" s="1136"/>
      <c r="G4" s="1136"/>
      <c r="H4" s="1136"/>
      <c r="I4" s="1136"/>
      <c r="J4" s="1136"/>
      <c r="K4" s="21"/>
    </row>
    <row r="5" spans="2:13" ht="25.5" hidden="1" customHeight="1">
      <c r="B5" s="1132"/>
      <c r="C5" s="1133" t="s">
        <v>896</v>
      </c>
      <c r="D5" s="1134"/>
      <c r="E5" s="1134"/>
      <c r="F5" s="1134"/>
      <c r="G5" s="1134"/>
      <c r="H5" s="1134"/>
      <c r="I5" s="1134"/>
      <c r="J5" s="1134"/>
      <c r="K5" s="19"/>
    </row>
    <row r="6" spans="2:13" ht="15" hidden="1">
      <c r="B6" s="22"/>
      <c r="C6" s="23"/>
      <c r="D6" s="23"/>
      <c r="E6" s="23"/>
      <c r="F6" s="23"/>
      <c r="G6" s="23"/>
      <c r="H6" s="23"/>
      <c r="I6" s="23"/>
      <c r="J6" s="23"/>
      <c r="K6" s="19"/>
    </row>
    <row r="7" spans="2:13" s="24" customFormat="1" ht="18">
      <c r="B7" s="291" t="s">
        <v>898</v>
      </c>
      <c r="D7" s="25"/>
      <c r="K7" s="19"/>
      <c r="M7" s="679" t="s">
        <v>1038</v>
      </c>
    </row>
    <row r="8" spans="2:13" s="24" customFormat="1">
      <c r="B8" s="438" t="s">
        <v>830</v>
      </c>
      <c r="K8" s="19"/>
    </row>
    <row r="9" spans="2:13" s="67" customFormat="1" ht="20.100000000000001" customHeight="1">
      <c r="B9" s="1137"/>
      <c r="C9" s="1137"/>
      <c r="D9" s="143" t="s">
        <v>4</v>
      </c>
      <c r="E9" s="143" t="s">
        <v>5</v>
      </c>
      <c r="F9" s="143" t="s">
        <v>6</v>
      </c>
      <c r="G9" s="143" t="s">
        <v>464</v>
      </c>
      <c r="H9" s="259" t="s">
        <v>466</v>
      </c>
      <c r="I9" s="143"/>
      <c r="J9" s="143" t="s">
        <v>41</v>
      </c>
      <c r="K9" s="143"/>
    </row>
    <row r="10" spans="2:13" s="67" customFormat="1" ht="27.95" customHeight="1" thickBot="1">
      <c r="B10" s="1040" t="s">
        <v>897</v>
      </c>
      <c r="C10" s="1040"/>
      <c r="D10" s="1129" t="s">
        <v>905</v>
      </c>
      <c r="E10" s="1129"/>
      <c r="F10" s="1129" t="s">
        <v>906</v>
      </c>
      <c r="G10" s="1129"/>
      <c r="H10" s="1129"/>
      <c r="I10" s="1129"/>
      <c r="J10" s="1129"/>
      <c r="K10" s="143"/>
    </row>
    <row r="11" spans="2:13" s="67" customFormat="1" ht="20.100000000000001" customHeight="1">
      <c r="B11" s="1040"/>
      <c r="C11" s="1040"/>
      <c r="D11" s="326" t="s">
        <v>1107</v>
      </c>
      <c r="E11" s="326" t="s">
        <v>1108</v>
      </c>
      <c r="F11" s="326" t="str">
        <f>+D11</f>
        <v>Jun 24</v>
      </c>
      <c r="G11" s="327">
        <v>44896</v>
      </c>
      <c r="H11" s="259"/>
      <c r="I11" s="143"/>
      <c r="J11" s="326" t="s">
        <v>948</v>
      </c>
      <c r="K11" s="143"/>
    </row>
    <row r="12" spans="2:13" s="48" customFormat="1" ht="20.100000000000001" customHeight="1">
      <c r="B12" s="328">
        <v>1</v>
      </c>
      <c r="C12" s="329" t="s">
        <v>899</v>
      </c>
      <c r="D12" s="617">
        <v>-312.72000000000003</v>
      </c>
      <c r="E12" s="617">
        <v>13.95</v>
      </c>
      <c r="F12" s="617">
        <v>92.3</v>
      </c>
      <c r="G12" s="617">
        <v>0</v>
      </c>
      <c r="H12" s="617">
        <v>0</v>
      </c>
      <c r="I12" s="617">
        <v>0</v>
      </c>
      <c r="J12" s="617">
        <v>165.96</v>
      </c>
      <c r="K12" s="325"/>
    </row>
    <row r="13" spans="2:13" s="48" customFormat="1" ht="20.100000000000001" customHeight="1">
      <c r="B13" s="328">
        <v>2</v>
      </c>
      <c r="C13" s="329" t="s">
        <v>900</v>
      </c>
      <c r="D13" s="617">
        <v>159.1</v>
      </c>
      <c r="E13" s="617">
        <v>-24.96</v>
      </c>
      <c r="F13" s="617">
        <v>-100.23</v>
      </c>
      <c r="G13" s="617">
        <v>0</v>
      </c>
      <c r="H13" s="617">
        <v>0</v>
      </c>
      <c r="I13" s="617">
        <v>0</v>
      </c>
      <c r="J13" s="617">
        <v>-152.52000000000001</v>
      </c>
      <c r="K13" s="325"/>
    </row>
    <row r="14" spans="2:13" s="48" customFormat="1" ht="20.100000000000001" customHeight="1">
      <c r="B14" s="328">
        <v>3</v>
      </c>
      <c r="C14" s="329" t="s">
        <v>901</v>
      </c>
      <c r="D14" s="617">
        <v>-92.34</v>
      </c>
      <c r="E14" s="617">
        <v>5.69</v>
      </c>
      <c r="F14" s="618"/>
      <c r="G14" s="619"/>
      <c r="H14" s="619"/>
      <c r="I14" s="619"/>
      <c r="J14" s="618"/>
      <c r="K14" s="325"/>
    </row>
    <row r="15" spans="2:13" s="48" customFormat="1" ht="20.100000000000001" customHeight="1">
      <c r="B15" s="328">
        <v>4</v>
      </c>
      <c r="C15" s="329" t="s">
        <v>902</v>
      </c>
      <c r="D15" s="617">
        <v>23.72</v>
      </c>
      <c r="E15" s="617">
        <v>-13.54</v>
      </c>
      <c r="F15" s="620"/>
      <c r="G15" s="621"/>
      <c r="H15" s="621"/>
      <c r="I15" s="621"/>
      <c r="J15" s="620"/>
    </row>
    <row r="16" spans="2:13" s="48" customFormat="1" ht="20.100000000000001" customHeight="1">
      <c r="B16" s="328">
        <v>5</v>
      </c>
      <c r="C16" s="329" t="s">
        <v>903</v>
      </c>
      <c r="D16" s="617">
        <v>-54.77</v>
      </c>
      <c r="E16" s="617">
        <v>48.75</v>
      </c>
      <c r="F16" s="620"/>
      <c r="G16" s="621"/>
      <c r="H16" s="621"/>
      <c r="I16" s="621"/>
      <c r="J16" s="620"/>
    </row>
    <row r="17" spans="2:10" s="48" customFormat="1" ht="20.100000000000001" customHeight="1" thickBot="1">
      <c r="B17" s="330">
        <v>6</v>
      </c>
      <c r="C17" s="331" t="s">
        <v>904</v>
      </c>
      <c r="D17" s="622">
        <v>19.09</v>
      </c>
      <c r="E17" s="622">
        <v>-104.42</v>
      </c>
      <c r="F17" s="623"/>
      <c r="G17" s="624"/>
      <c r="H17" s="624"/>
      <c r="I17" s="624"/>
      <c r="J17" s="623"/>
    </row>
  </sheetData>
  <mergeCells count="8">
    <mergeCell ref="D10:E10"/>
    <mergeCell ref="F10:J10"/>
    <mergeCell ref="B10:C11"/>
    <mergeCell ref="B3:B5"/>
    <mergeCell ref="C3:J3"/>
    <mergeCell ref="C4:J4"/>
    <mergeCell ref="C5:J5"/>
    <mergeCell ref="B9:C9"/>
  </mergeCells>
  <hyperlinks>
    <hyperlink ref="M7" location="Índice!A1" display="Voltar ao Índice" xr:uid="{00000000-0004-0000-2A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B1:I22"/>
  <sheetViews>
    <sheetView showGridLines="0" showZeros="0" zoomScale="90" zoomScaleNormal="90" workbookViewId="0"/>
  </sheetViews>
  <sheetFormatPr defaultColWidth="9.140625" defaultRowHeight="15" customHeight="1"/>
  <cols>
    <col min="1" max="1" width="4.7109375" style="14" customWidth="1"/>
    <col min="2" max="2" width="45.42578125" style="14" customWidth="1"/>
    <col min="3" max="6" width="17.42578125" style="14" customWidth="1"/>
    <col min="7" max="7" width="10.85546875" style="14" customWidth="1"/>
    <col min="8" max="8" width="13.5703125" style="14" customWidth="1"/>
    <col min="9" max="9" width="12.7109375" style="589" customWidth="1"/>
    <col min="10" max="16384" width="9.140625" style="14"/>
  </cols>
  <sheetData>
    <row r="1" spans="2:8" ht="15" customHeight="1">
      <c r="B1" s="1138" t="s">
        <v>780</v>
      </c>
      <c r="C1" s="1138"/>
      <c r="D1" s="1138"/>
      <c r="E1" s="1138"/>
      <c r="F1" s="13"/>
      <c r="G1" s="13"/>
      <c r="H1" s="679" t="s">
        <v>1038</v>
      </c>
    </row>
    <row r="2" spans="2:8" ht="13.5" customHeight="1">
      <c r="B2" s="801" t="s">
        <v>830</v>
      </c>
      <c r="C2" s="15"/>
      <c r="D2" s="15"/>
      <c r="E2" s="15"/>
      <c r="F2" s="13"/>
      <c r="G2" s="13"/>
    </row>
    <row r="3" spans="2:8" ht="15" customHeight="1">
      <c r="B3" s="16">
        <v>1</v>
      </c>
      <c r="C3" s="17"/>
      <c r="D3" s="17"/>
      <c r="H3" s="7"/>
    </row>
    <row r="4" spans="2:8" ht="20.100000000000001" customHeight="1">
      <c r="C4" s="1139" t="s">
        <v>781</v>
      </c>
      <c r="D4" s="1139"/>
      <c r="E4" s="1139" t="s">
        <v>782</v>
      </c>
      <c r="F4" s="1139"/>
      <c r="G4" s="590"/>
      <c r="H4" s="294"/>
    </row>
    <row r="5" spans="2:8" s="294" customFormat="1" ht="20.100000000000001" customHeight="1">
      <c r="C5" s="324" t="s">
        <v>1113</v>
      </c>
      <c r="D5" s="324" t="s">
        <v>1114</v>
      </c>
      <c r="E5" s="324" t="str">
        <f>+C5</f>
        <v>30 Jun 2024</v>
      </c>
      <c r="F5" s="324" t="str">
        <f>+D5</f>
        <v>31 Dec 2023</v>
      </c>
      <c r="G5" s="591"/>
    </row>
    <row r="6" spans="2:8" s="67" customFormat="1" ht="20.100000000000001" customHeight="1" thickBot="1">
      <c r="B6" s="304" t="s">
        <v>783</v>
      </c>
      <c r="C6" s="304"/>
      <c r="D6" s="304"/>
      <c r="E6" s="304"/>
      <c r="F6" s="304"/>
      <c r="G6" s="591"/>
      <c r="H6" s="294"/>
    </row>
    <row r="7" spans="2:8" ht="20.100000000000001" customHeight="1">
      <c r="B7" s="315" t="s">
        <v>784</v>
      </c>
      <c r="C7" s="319">
        <v>3717504.5089395088</v>
      </c>
      <c r="D7" s="319">
        <v>2622376.0480184131</v>
      </c>
      <c r="E7" s="319">
        <v>3731674.810240001</v>
      </c>
      <c r="F7" s="319">
        <v>3055266.3988999999</v>
      </c>
      <c r="G7" s="592"/>
      <c r="H7" s="593"/>
    </row>
    <row r="8" spans="2:8" ht="20.100000000000001" customHeight="1">
      <c r="B8" s="309" t="s">
        <v>785</v>
      </c>
      <c r="C8" s="320">
        <v>3017504.5089395088</v>
      </c>
      <c r="D8" s="320">
        <v>3022376.0480184131</v>
      </c>
      <c r="E8" s="320">
        <v>3031674.810240001</v>
      </c>
      <c r="F8" s="320">
        <v>2655266.3988999999</v>
      </c>
      <c r="G8" s="592"/>
      <c r="H8" s="593"/>
    </row>
    <row r="9" spans="2:8" ht="20.100000000000001" customHeight="1">
      <c r="B9" s="309" t="s">
        <v>786</v>
      </c>
      <c r="C9" s="320">
        <v>268221.59323142935</v>
      </c>
      <c r="D9" s="320">
        <v>272861.95943759038</v>
      </c>
      <c r="E9" s="320">
        <v>268221.59323</v>
      </c>
      <c r="F9" s="320">
        <v>272861.95944000001</v>
      </c>
      <c r="G9" s="592"/>
      <c r="H9" s="593"/>
    </row>
    <row r="10" spans="2:8" ht="20.100000000000001" customHeight="1">
      <c r="B10" s="312" t="s">
        <v>787</v>
      </c>
      <c r="C10" s="321">
        <f>+C7+C9</f>
        <v>3985726.1021709382</v>
      </c>
      <c r="D10" s="321">
        <f t="shared" ref="D10:F10" si="0">+D7+D9</f>
        <v>2895238.0074560037</v>
      </c>
      <c r="E10" s="321">
        <f t="shared" si="0"/>
        <v>3999896.4034700012</v>
      </c>
      <c r="F10" s="321">
        <f t="shared" si="0"/>
        <v>3328128.3583399998</v>
      </c>
      <c r="G10" s="594"/>
      <c r="H10" s="593"/>
    </row>
    <row r="11" spans="2:8" s="67" customFormat="1" ht="20.100000000000001" customHeight="1" thickBot="1">
      <c r="B11" s="304" t="s">
        <v>578</v>
      </c>
      <c r="C11" s="304">
        <v>0</v>
      </c>
      <c r="D11" s="304">
        <v>0</v>
      </c>
      <c r="E11" s="304">
        <v>0</v>
      </c>
      <c r="F11" s="304">
        <v>0</v>
      </c>
      <c r="G11" s="591"/>
      <c r="H11" s="294"/>
    </row>
    <row r="12" spans="2:8" ht="20.100000000000001" customHeight="1">
      <c r="B12" s="315" t="s">
        <v>788</v>
      </c>
      <c r="C12" s="319">
        <v>13220196.774627108</v>
      </c>
      <c r="D12" s="319">
        <v>12959113.030924764</v>
      </c>
      <c r="E12" s="319">
        <v>13220196.774627108</v>
      </c>
      <c r="F12" s="319">
        <v>12959113.030924764</v>
      </c>
      <c r="G12" s="592"/>
      <c r="H12" s="595"/>
    </row>
    <row r="13" spans="2:8" ht="20.100000000000001" customHeight="1">
      <c r="B13" s="309" t="s">
        <v>789</v>
      </c>
      <c r="C13" s="320">
        <v>12.595000000000001</v>
      </c>
      <c r="D13" s="320">
        <v>1924.5</v>
      </c>
      <c r="E13" s="320">
        <v>12.595000000000001</v>
      </c>
      <c r="F13" s="320">
        <v>1924.5</v>
      </c>
      <c r="G13" s="592"/>
      <c r="H13" s="593"/>
    </row>
    <row r="14" spans="2:8" ht="20.100000000000001" customHeight="1">
      <c r="B14" s="309" t="s">
        <v>98</v>
      </c>
      <c r="C14" s="320">
        <v>2434752.0654799999</v>
      </c>
      <c r="D14" s="320">
        <v>2434752.0654799999</v>
      </c>
      <c r="E14" s="320">
        <v>2434752.0654799999</v>
      </c>
      <c r="F14" s="320">
        <v>2434752.0654799999</v>
      </c>
      <c r="G14" s="592"/>
      <c r="H14" s="593"/>
    </row>
    <row r="15" spans="2:8" ht="20.100000000000001" customHeight="1">
      <c r="B15" s="309" t="s">
        <v>790</v>
      </c>
      <c r="C15" s="320">
        <v>61146.639869999999</v>
      </c>
      <c r="D15" s="320">
        <v>77163.020329999999</v>
      </c>
      <c r="E15" s="320">
        <v>61146.639869999999</v>
      </c>
      <c r="F15" s="320">
        <v>77163.020329999999</v>
      </c>
      <c r="G15" s="592"/>
      <c r="H15" s="593"/>
    </row>
    <row r="16" spans="2:8" ht="20.100000000000001" customHeight="1">
      <c r="B16" s="322" t="s">
        <v>591</v>
      </c>
      <c r="C16" s="321">
        <v>15716108.074977107</v>
      </c>
      <c r="D16" s="321">
        <v>15472952.616734764</v>
      </c>
      <c r="E16" s="321">
        <v>15716108.074977107</v>
      </c>
      <c r="F16" s="321">
        <v>15472952.616734764</v>
      </c>
      <c r="G16" s="594"/>
      <c r="H16" s="593"/>
    </row>
    <row r="17" spans="2:6" s="67" customFormat="1" ht="20.100000000000001" customHeight="1" thickBot="1">
      <c r="B17" s="304" t="s">
        <v>791</v>
      </c>
      <c r="C17" s="304">
        <v>0</v>
      </c>
      <c r="D17" s="304">
        <v>0</v>
      </c>
      <c r="E17" s="304">
        <v>0</v>
      </c>
      <c r="F17" s="304">
        <v>0</v>
      </c>
    </row>
    <row r="18" spans="2:6" ht="20.100000000000001" customHeight="1">
      <c r="B18" s="315" t="s">
        <v>792</v>
      </c>
      <c r="C18" s="596">
        <f>+IFERROR(C8/C$16,"-")</f>
        <v>0.19200074818420998</v>
      </c>
      <c r="D18" s="596">
        <f>+IFERROR(D8/D$16,"-")</f>
        <v>0.19533285746312981</v>
      </c>
      <c r="E18" s="596">
        <f>+IFERROR(E8/E$16,"-")</f>
        <v>0.19290239006863136</v>
      </c>
      <c r="F18" s="596">
        <f>+IFERROR(F8/F$16,"-")</f>
        <v>0.17160696246353124</v>
      </c>
    </row>
    <row r="19" spans="2:6" ht="20.100000000000001" customHeight="1">
      <c r="B19" s="309" t="s">
        <v>793</v>
      </c>
      <c r="C19" s="597">
        <f>+IFERROR(C7/C$16,"-")</f>
        <v>0.23654103746324129</v>
      </c>
      <c r="D19" s="597">
        <f>+IFERROR(D7/D$16,"-")</f>
        <v>0.16948129506854326</v>
      </c>
      <c r="E19" s="598">
        <f>+IFERROR(E7/E$16,"-")</f>
        <v>0.23744267934766264</v>
      </c>
      <c r="F19" s="597">
        <f>+IFERROR(F7/F$16,"-")</f>
        <v>0.1974585248581178</v>
      </c>
    </row>
    <row r="20" spans="2:6" ht="20.100000000000001" customHeight="1" thickBot="1">
      <c r="B20" s="323" t="s">
        <v>794</v>
      </c>
      <c r="C20" s="599">
        <f>+IFERROR(C10/C$16,"-")</f>
        <v>0.25360770511097058</v>
      </c>
      <c r="D20" s="599">
        <f>+IFERROR(D10/D$16,"-")</f>
        <v>0.18711606499231831</v>
      </c>
      <c r="E20" s="599">
        <f>+IFERROR(E10/E$16,"-")</f>
        <v>0.25450934699530103</v>
      </c>
      <c r="F20" s="599">
        <f>+IFERROR(F10/F$16,"-")</f>
        <v>0.21509329478204853</v>
      </c>
    </row>
    <row r="21" spans="2:6" ht="15" customHeight="1">
      <c r="B21" s="1140"/>
      <c r="C21" s="1140"/>
      <c r="D21" s="1140"/>
      <c r="E21" s="1140"/>
      <c r="F21" s="1140"/>
    </row>
    <row r="22" spans="2:6" ht="15" customHeight="1">
      <c r="B22" s="1141"/>
      <c r="C22" s="1141"/>
      <c r="D22" s="1141"/>
      <c r="E22" s="1141"/>
      <c r="F22" s="1141"/>
    </row>
  </sheetData>
  <mergeCells count="5">
    <mergeCell ref="B1:E1"/>
    <mergeCell ref="C4:D4"/>
    <mergeCell ref="E4:F4"/>
    <mergeCell ref="B21:F21"/>
    <mergeCell ref="B22:F22"/>
  </mergeCells>
  <hyperlinks>
    <hyperlink ref="H3" location="Índice!A1" display="Voltar ao Índice" xr:uid="{00000000-0004-0000-2B00-000000000000}"/>
    <hyperlink ref="H1" location="Índice!A1" display="Voltar ao Índice" xr:uid="{00000000-0004-0000-2B00-000001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B1:E49"/>
  <sheetViews>
    <sheetView showGridLines="0" showZeros="0" zoomScale="90" zoomScaleNormal="90" workbookViewId="0"/>
  </sheetViews>
  <sheetFormatPr defaultColWidth="9.140625" defaultRowHeight="15" customHeight="1"/>
  <cols>
    <col min="1" max="2" width="4.7109375" style="5" customWidth="1"/>
    <col min="3" max="3" width="61.140625" style="5" customWidth="1"/>
    <col min="4" max="4" width="21.7109375" style="5" customWidth="1"/>
    <col min="5" max="5" width="15.7109375" style="5" customWidth="1"/>
    <col min="6" max="6" width="13.42578125" style="5" bestFit="1" customWidth="1"/>
    <col min="7" max="7" width="11.28515625" style="5" bestFit="1" customWidth="1"/>
    <col min="8" max="16384" width="9.140625" style="5"/>
  </cols>
  <sheetData>
    <row r="1" spans="2:5" ht="15" customHeight="1">
      <c r="B1" s="1143" t="s">
        <v>795</v>
      </c>
      <c r="C1" s="1143"/>
      <c r="D1" s="1143"/>
      <c r="E1" s="600"/>
    </row>
    <row r="2" spans="2:5" ht="20.25" customHeight="1">
      <c r="B2" s="438" t="s">
        <v>830</v>
      </c>
      <c r="C2" s="8"/>
      <c r="D2" s="9"/>
      <c r="E2" s="679" t="s">
        <v>1038</v>
      </c>
    </row>
    <row r="3" spans="2:5" ht="20.25" customHeight="1">
      <c r="B3" s="10">
        <v>1000</v>
      </c>
      <c r="C3" s="10"/>
      <c r="D3" s="11"/>
      <c r="E3" s="601"/>
    </row>
    <row r="4" spans="2:5" s="294" customFormat="1" ht="20.25" customHeight="1" thickBot="1">
      <c r="B4" s="293"/>
      <c r="C4" s="293"/>
      <c r="D4" s="303" t="s">
        <v>1113</v>
      </c>
      <c r="E4" s="602"/>
    </row>
    <row r="5" spans="2:5" s="295" customFormat="1" ht="20.25" customHeight="1">
      <c r="B5" s="305">
        <v>1</v>
      </c>
      <c r="C5" s="306" t="s">
        <v>796</v>
      </c>
      <c r="D5" s="307">
        <v>1972962.08</v>
      </c>
      <c r="E5" s="526"/>
    </row>
    <row r="6" spans="2:5" s="295" customFormat="1" ht="20.25" customHeight="1">
      <c r="B6" s="308">
        <v>2</v>
      </c>
      <c r="C6" s="309" t="s">
        <v>797</v>
      </c>
      <c r="D6" s="310">
        <v>-2678.8580000000002</v>
      </c>
      <c r="E6" s="603"/>
    </row>
    <row r="7" spans="2:5" s="295" customFormat="1" ht="20.25" customHeight="1">
      <c r="B7" s="308">
        <v>3</v>
      </c>
      <c r="C7" s="309" t="s">
        <v>798</v>
      </c>
      <c r="D7" s="310">
        <v>0</v>
      </c>
      <c r="E7" s="603"/>
    </row>
    <row r="8" spans="2:5" s="295" customFormat="1" ht="20.25" customHeight="1">
      <c r="B8" s="308">
        <v>4</v>
      </c>
      <c r="C8" s="309" t="s">
        <v>799</v>
      </c>
      <c r="D8" s="310">
        <v>0</v>
      </c>
      <c r="E8" s="603"/>
    </row>
    <row r="9" spans="2:5" s="295" customFormat="1" ht="20.25" customHeight="1">
      <c r="B9" s="308">
        <v>5</v>
      </c>
      <c r="C9" s="309" t="s">
        <v>800</v>
      </c>
      <c r="D9" s="310">
        <v>700000</v>
      </c>
      <c r="E9" s="603"/>
    </row>
    <row r="10" spans="2:5" s="295" customFormat="1" ht="20.25" customHeight="1">
      <c r="B10" s="308">
        <v>6</v>
      </c>
      <c r="C10" s="309" t="s">
        <v>801</v>
      </c>
      <c r="D10" s="310">
        <v>1303472.5499999998</v>
      </c>
      <c r="E10" s="603"/>
    </row>
    <row r="11" spans="2:5" s="295" customFormat="1" ht="20.25" customHeight="1">
      <c r="B11" s="311">
        <v>7</v>
      </c>
      <c r="C11" s="312" t="s">
        <v>802</v>
      </c>
      <c r="D11" s="313">
        <v>547747.99199999997</v>
      </c>
      <c r="E11" s="603"/>
    </row>
    <row r="12" spans="2:5" s="67" customFormat="1" ht="20.25" customHeight="1" thickBot="1">
      <c r="B12" s="299"/>
      <c r="C12" s="299" t="s">
        <v>803</v>
      </c>
      <c r="D12" s="300">
        <f>SUM(D5:D11)</f>
        <v>4521503.7639999995</v>
      </c>
      <c r="E12" s="604"/>
    </row>
    <row r="13" spans="2:5" s="295" customFormat="1" ht="20.25" customHeight="1">
      <c r="B13" s="296">
        <v>8</v>
      </c>
      <c r="C13" s="297" t="s">
        <v>804</v>
      </c>
      <c r="D13" s="298">
        <v>1682.412</v>
      </c>
      <c r="E13" s="603"/>
    </row>
    <row r="14" spans="2:5" s="67" customFormat="1" ht="20.25" customHeight="1" thickBot="1">
      <c r="B14" s="299"/>
      <c r="C14" s="299" t="s">
        <v>805</v>
      </c>
      <c r="D14" s="300">
        <f>SUM(D12:D13)</f>
        <v>4523186.175999999</v>
      </c>
      <c r="E14" s="604"/>
    </row>
    <row r="15" spans="2:5" s="295" customFormat="1" ht="20.25" customHeight="1">
      <c r="B15" s="314">
        <v>9</v>
      </c>
      <c r="C15" s="315" t="s">
        <v>806</v>
      </c>
      <c r="D15" s="316">
        <v>0</v>
      </c>
      <c r="E15" s="603"/>
    </row>
    <row r="16" spans="2:5" s="295" customFormat="1" ht="20.25" customHeight="1">
      <c r="B16" s="308">
        <v>10</v>
      </c>
      <c r="C16" s="309" t="s">
        <v>807</v>
      </c>
      <c r="D16" s="310">
        <v>0</v>
      </c>
      <c r="E16" s="603"/>
    </row>
    <row r="17" spans="2:5" s="295" customFormat="1" ht="20.25" customHeight="1">
      <c r="B17" s="308">
        <v>11</v>
      </c>
      <c r="C17" s="309" t="s">
        <v>808</v>
      </c>
      <c r="D17" s="310">
        <v>-700000</v>
      </c>
      <c r="E17" s="603"/>
    </row>
    <row r="18" spans="2:5" s="295" customFormat="1" ht="20.25" customHeight="1">
      <c r="B18" s="308">
        <v>12</v>
      </c>
      <c r="C18" s="309" t="s">
        <v>809</v>
      </c>
      <c r="D18" s="310">
        <v>-547747.99199999997</v>
      </c>
      <c r="E18" s="603"/>
    </row>
    <row r="19" spans="2:5" s="295" customFormat="1" ht="20.25" customHeight="1">
      <c r="B19" s="308">
        <v>13</v>
      </c>
      <c r="C19" s="309" t="s">
        <v>810</v>
      </c>
      <c r="D19" s="310">
        <v>-1682.412</v>
      </c>
      <c r="E19" s="603"/>
    </row>
    <row r="20" spans="2:5" s="295" customFormat="1" ht="20.25" customHeight="1">
      <c r="B20" s="308">
        <v>14</v>
      </c>
      <c r="C20" s="309" t="s">
        <v>811</v>
      </c>
      <c r="D20" s="310">
        <v>-242080.95980000001</v>
      </c>
      <c r="E20" s="603"/>
    </row>
    <row r="21" spans="2:5" s="295" customFormat="1" ht="20.25" customHeight="1">
      <c r="B21" s="308"/>
      <c r="C21" s="308" t="s">
        <v>812</v>
      </c>
      <c r="D21" s="310">
        <v>-3.0000000000000001E-3</v>
      </c>
      <c r="E21" s="603"/>
    </row>
    <row r="22" spans="2:5" s="295" customFormat="1" ht="20.25" customHeight="1">
      <c r="B22" s="308"/>
      <c r="C22" s="308" t="s">
        <v>813</v>
      </c>
      <c r="D22" s="310">
        <v>-2651.7240000000002</v>
      </c>
      <c r="E22" s="603"/>
    </row>
    <row r="23" spans="2:5" s="295" customFormat="1" ht="20.25" customHeight="1">
      <c r="B23" s="308"/>
      <c r="C23" s="308" t="s">
        <v>814</v>
      </c>
      <c r="D23" s="310">
        <v>0</v>
      </c>
      <c r="E23" s="603"/>
    </row>
    <row r="24" spans="2:5" s="295" customFormat="1" ht="20.25" customHeight="1">
      <c r="B24" s="311"/>
      <c r="C24" s="311" t="s">
        <v>815</v>
      </c>
      <c r="D24" s="313">
        <v>-239429.2328</v>
      </c>
      <c r="E24" s="603"/>
    </row>
    <row r="25" spans="2:5" s="67" customFormat="1" ht="20.25" customHeight="1" thickBot="1">
      <c r="B25" s="299"/>
      <c r="C25" s="299" t="s">
        <v>816</v>
      </c>
      <c r="D25" s="300">
        <f>SUM(D14:D20)</f>
        <v>3031674.8121999991</v>
      </c>
      <c r="E25" s="604"/>
    </row>
    <row r="26" spans="2:5" s="295" customFormat="1" ht="20.25" customHeight="1">
      <c r="B26" s="314">
        <v>15</v>
      </c>
      <c r="C26" s="315" t="s">
        <v>817</v>
      </c>
      <c r="D26" s="316">
        <f>+D9</f>
        <v>700000</v>
      </c>
      <c r="E26" s="603"/>
    </row>
    <row r="27" spans="2:5" s="295" customFormat="1" ht="20.25" customHeight="1">
      <c r="B27" s="308">
        <v>16</v>
      </c>
      <c r="C27" s="309" t="s">
        <v>818</v>
      </c>
      <c r="D27" s="310">
        <v>0</v>
      </c>
      <c r="E27" s="603"/>
    </row>
    <row r="28" spans="2:5" s="295" customFormat="1" ht="20.25" customHeight="1">
      <c r="B28" s="308">
        <v>17</v>
      </c>
      <c r="C28" s="309" t="s">
        <v>819</v>
      </c>
      <c r="D28" s="310">
        <v>0</v>
      </c>
      <c r="E28" s="603"/>
    </row>
    <row r="29" spans="2:5" s="295" customFormat="1" ht="20.25" customHeight="1">
      <c r="B29" s="308">
        <v>18</v>
      </c>
      <c r="C29" s="309" t="s">
        <v>820</v>
      </c>
      <c r="D29" s="310">
        <v>0</v>
      </c>
      <c r="E29" s="603"/>
    </row>
    <row r="30" spans="2:5" s="295" customFormat="1" ht="20.25" customHeight="1">
      <c r="B30" s="308"/>
      <c r="C30" s="308" t="s">
        <v>812</v>
      </c>
      <c r="D30" s="310">
        <v>0</v>
      </c>
      <c r="E30" s="603"/>
    </row>
    <row r="31" spans="2:5" s="295" customFormat="1" ht="20.25" customHeight="1">
      <c r="B31" s="308"/>
      <c r="C31" s="308" t="s">
        <v>821</v>
      </c>
      <c r="D31" s="310">
        <v>0</v>
      </c>
      <c r="E31" s="603"/>
    </row>
    <row r="32" spans="2:5" s="295" customFormat="1" ht="25.15" customHeight="1">
      <c r="B32" s="317"/>
      <c r="C32" s="317" t="s">
        <v>822</v>
      </c>
      <c r="D32" s="310">
        <v>0</v>
      </c>
      <c r="E32" s="603"/>
    </row>
    <row r="33" spans="2:5" s="295" customFormat="1" ht="20.25" customHeight="1">
      <c r="B33" s="318"/>
      <c r="C33" s="318" t="s">
        <v>815</v>
      </c>
      <c r="D33" s="313">
        <v>0</v>
      </c>
      <c r="E33" s="603"/>
    </row>
    <row r="34" spans="2:5" s="67" customFormat="1" ht="20.25" customHeight="1" thickBot="1">
      <c r="B34" s="299"/>
      <c r="C34" s="299" t="s">
        <v>823</v>
      </c>
      <c r="D34" s="300">
        <f>+SUM(D25:D33)</f>
        <v>3731674.8121999991</v>
      </c>
      <c r="E34" s="604"/>
    </row>
    <row r="35" spans="2:5" s="295" customFormat="1" ht="20.25" customHeight="1">
      <c r="B35" s="314">
        <v>19</v>
      </c>
      <c r="C35" s="315" t="s">
        <v>817</v>
      </c>
      <c r="D35" s="316">
        <v>204013.89425000001</v>
      </c>
      <c r="E35" s="603"/>
    </row>
    <row r="36" spans="2:5" s="295" customFormat="1" ht="20.25" customHeight="1">
      <c r="B36" s="308">
        <v>20</v>
      </c>
      <c r="C36" s="309" t="s">
        <v>824</v>
      </c>
      <c r="D36" s="310">
        <v>0</v>
      </c>
      <c r="E36" s="603"/>
    </row>
    <row r="37" spans="2:5" s="295" customFormat="1" ht="20.25" customHeight="1">
      <c r="B37" s="308">
        <v>21</v>
      </c>
      <c r="C37" s="309" t="s">
        <v>825</v>
      </c>
      <c r="D37" s="310">
        <v>0</v>
      </c>
      <c r="E37" s="603"/>
    </row>
    <row r="38" spans="2:5" s="295" customFormat="1" ht="20.25" customHeight="1">
      <c r="B38" s="308">
        <v>22</v>
      </c>
      <c r="C38" s="309" t="s">
        <v>826</v>
      </c>
      <c r="D38" s="310">
        <v>64207.698979999994</v>
      </c>
      <c r="E38" s="603"/>
    </row>
    <row r="39" spans="2:5" s="295" customFormat="1" ht="20.25" customHeight="1">
      <c r="B39" s="311">
        <v>23</v>
      </c>
      <c r="C39" s="312" t="s">
        <v>827</v>
      </c>
      <c r="D39" s="313">
        <v>0</v>
      </c>
      <c r="E39" s="603"/>
    </row>
    <row r="40" spans="2:5" s="67" customFormat="1" ht="20.25" customHeight="1" thickBot="1">
      <c r="B40" s="299"/>
      <c r="C40" s="299" t="s">
        <v>828</v>
      </c>
      <c r="D40" s="300">
        <f>+SUM(D35:D39)</f>
        <v>268221.59323</v>
      </c>
      <c r="E40" s="604"/>
    </row>
    <row r="41" spans="2:5" s="67" customFormat="1" ht="20.25" customHeight="1" thickBot="1">
      <c r="B41" s="301"/>
      <c r="C41" s="301" t="s">
        <v>829</v>
      </c>
      <c r="D41" s="302">
        <f>+D34+D40</f>
        <v>3999896.4054299993</v>
      </c>
      <c r="E41" s="604"/>
    </row>
    <row r="42" spans="2:5" ht="15" customHeight="1">
      <c r="B42" s="1142"/>
      <c r="C42" s="1142"/>
      <c r="D42" s="1142"/>
      <c r="E42" s="605"/>
    </row>
    <row r="43" spans="2:5" ht="15" customHeight="1">
      <c r="B43" s="1142"/>
      <c r="C43" s="1142"/>
      <c r="D43" s="1142"/>
      <c r="E43" s="606"/>
    </row>
    <row r="44" spans="2:5" ht="15" customHeight="1">
      <c r="B44" s="1142"/>
      <c r="C44" s="1142"/>
      <c r="D44" s="1142"/>
      <c r="E44" s="606"/>
    </row>
    <row r="45" spans="2:5" ht="15" customHeight="1">
      <c r="B45" s="1142"/>
      <c r="C45" s="1142"/>
      <c r="D45" s="1142"/>
    </row>
    <row r="46" spans="2:5" ht="15" customHeight="1">
      <c r="B46" s="1142"/>
      <c r="C46" s="1142"/>
      <c r="D46" s="1142"/>
    </row>
    <row r="47" spans="2:5" ht="15" customHeight="1">
      <c r="B47" s="1142"/>
      <c r="C47" s="1142"/>
      <c r="D47" s="1142"/>
    </row>
    <row r="48" spans="2:5" ht="15" customHeight="1">
      <c r="B48" s="1142"/>
      <c r="C48" s="1142"/>
      <c r="D48" s="1142"/>
    </row>
    <row r="49" spans="2:4" ht="15" customHeight="1">
      <c r="B49" s="1142"/>
      <c r="C49" s="1142"/>
      <c r="D49" s="1142"/>
    </row>
  </sheetData>
  <mergeCells count="9">
    <mergeCell ref="B46:D46"/>
    <mergeCell ref="B47:D47"/>
    <mergeCell ref="B48:D48"/>
    <mergeCell ref="B49:D49"/>
    <mergeCell ref="B1:D1"/>
    <mergeCell ref="B42:D42"/>
    <mergeCell ref="B43:D43"/>
    <mergeCell ref="B44:D44"/>
    <mergeCell ref="B45:D45"/>
  </mergeCells>
  <hyperlinks>
    <hyperlink ref="E2" location="Índice!A1" display="Voltar ao Índice" xr:uid="{00000000-0004-0000-2C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U63"/>
  <sheetViews>
    <sheetView showGridLines="0" zoomScale="85" zoomScaleNormal="85" zoomScaleSheetLayoutView="50" zoomScalePageLayoutView="50" workbookViewId="0"/>
  </sheetViews>
  <sheetFormatPr defaultColWidth="8.85546875" defaultRowHeight="16.5"/>
  <cols>
    <col min="1" max="1" width="4.7109375" style="639" customWidth="1"/>
    <col min="2" max="2" width="3.7109375" style="638" bestFit="1" customWidth="1"/>
    <col min="3" max="3" width="75.5703125" style="637" customWidth="1"/>
    <col min="4" max="4" width="10.7109375" style="637" customWidth="1"/>
    <col min="5" max="5" width="14" style="637" customWidth="1"/>
    <col min="6" max="11" width="10.7109375" style="637" customWidth="1"/>
    <col min="12" max="13" width="12.7109375" style="637" bestFit="1" customWidth="1"/>
    <col min="14" max="19" width="10.7109375" style="637" customWidth="1"/>
    <col min="20" max="20" width="8.85546875" style="637"/>
    <col min="21" max="21" width="15.140625" style="637" bestFit="1" customWidth="1"/>
    <col min="22" max="16384" width="8.85546875" style="637"/>
  </cols>
  <sheetData>
    <row r="1" spans="2:21" ht="19.5">
      <c r="B1" s="636" t="s">
        <v>1039</v>
      </c>
      <c r="U1" s="679" t="s">
        <v>1038</v>
      </c>
    </row>
    <row r="2" spans="2:21">
      <c r="B2" s="438"/>
    </row>
    <row r="3" spans="2:21">
      <c r="C3" s="675"/>
    </row>
    <row r="4" spans="2:21" ht="15" customHeight="1" thickBot="1">
      <c r="B4" s="674"/>
      <c r="C4" s="673" t="s">
        <v>1011</v>
      </c>
      <c r="D4" s="672" t="s">
        <v>4</v>
      </c>
      <c r="E4" s="672" t="s">
        <v>5</v>
      </c>
      <c r="F4" s="672" t="s">
        <v>6</v>
      </c>
      <c r="G4" s="672" t="s">
        <v>41</v>
      </c>
      <c r="H4" s="672" t="s">
        <v>42</v>
      </c>
      <c r="I4" s="672" t="s">
        <v>94</v>
      </c>
      <c r="J4" s="672" t="s">
        <v>95</v>
      </c>
      <c r="K4" s="672" t="s">
        <v>96</v>
      </c>
      <c r="L4" s="672" t="s">
        <v>218</v>
      </c>
      <c r="M4" s="672" t="s">
        <v>219</v>
      </c>
      <c r="N4" s="672" t="s">
        <v>220</v>
      </c>
      <c r="O4" s="672" t="s">
        <v>221</v>
      </c>
      <c r="P4" s="672" t="s">
        <v>222</v>
      </c>
      <c r="Q4" s="672" t="s">
        <v>443</v>
      </c>
      <c r="R4" s="672" t="s">
        <v>444</v>
      </c>
      <c r="S4" s="672" t="s">
        <v>594</v>
      </c>
    </row>
    <row r="5" spans="2:21" ht="90" customHeight="1">
      <c r="B5" s="671"/>
      <c r="C5" s="670"/>
      <c r="D5" s="1146" t="s">
        <v>1010</v>
      </c>
      <c r="E5" s="1146"/>
      <c r="F5" s="1146"/>
      <c r="G5" s="1146"/>
      <c r="H5" s="1147"/>
      <c r="I5" s="1148" t="s">
        <v>1009</v>
      </c>
      <c r="J5" s="1146"/>
      <c r="K5" s="1147"/>
      <c r="L5" s="1146" t="s">
        <v>1008</v>
      </c>
      <c r="M5" s="1146"/>
      <c r="N5" s="1144" t="s">
        <v>1007</v>
      </c>
      <c r="O5" s="1144" t="s">
        <v>1006</v>
      </c>
      <c r="P5" s="1144" t="s">
        <v>1005</v>
      </c>
      <c r="Q5" s="1144" t="s">
        <v>1004</v>
      </c>
      <c r="R5" s="1144" t="s">
        <v>1003</v>
      </c>
      <c r="S5" s="1144" t="s">
        <v>1002</v>
      </c>
    </row>
    <row r="6" spans="2:21" ht="297">
      <c r="B6" s="669"/>
      <c r="C6" s="668"/>
      <c r="D6" s="666"/>
      <c r="E6" s="665" t="s">
        <v>1001</v>
      </c>
      <c r="F6" s="665" t="s">
        <v>1000</v>
      </c>
      <c r="G6" s="665" t="s">
        <v>999</v>
      </c>
      <c r="H6" s="665" t="s">
        <v>998</v>
      </c>
      <c r="I6" s="667"/>
      <c r="J6" s="665" t="s">
        <v>999</v>
      </c>
      <c r="K6" s="665" t="s">
        <v>998</v>
      </c>
      <c r="L6" s="666"/>
      <c r="M6" s="665" t="s">
        <v>997</v>
      </c>
      <c r="N6" s="1145"/>
      <c r="O6" s="1145"/>
      <c r="P6" s="1145"/>
      <c r="Q6" s="1145"/>
      <c r="R6" s="1145"/>
      <c r="S6" s="1145"/>
    </row>
    <row r="7" spans="2:21">
      <c r="B7" s="678">
        <v>1</v>
      </c>
      <c r="C7" s="677" t="s">
        <v>1036</v>
      </c>
      <c r="D7" s="676">
        <v>9496.8721220000007</v>
      </c>
      <c r="E7" s="676">
        <v>249.193004</v>
      </c>
      <c r="F7" s="676">
        <v>31.516622000000002</v>
      </c>
      <c r="G7" s="676">
        <v>795.44504500000005</v>
      </c>
      <c r="H7" s="676">
        <v>419.09802999999999</v>
      </c>
      <c r="I7" s="676">
        <v>-335.07420200000001</v>
      </c>
      <c r="J7" s="676">
        <v>-59.422150000000002</v>
      </c>
      <c r="K7" s="676">
        <v>-259.62600099999997</v>
      </c>
      <c r="L7" s="676">
        <v>6343777.879999998</v>
      </c>
      <c r="M7" s="676">
        <v>4034243.3999999953</v>
      </c>
      <c r="N7" s="676">
        <v>0.76757921407777596</v>
      </c>
      <c r="O7" s="676">
        <v>7286.4513360000001</v>
      </c>
      <c r="P7" s="676">
        <v>1279.698989</v>
      </c>
      <c r="Q7" s="676">
        <v>864.89870599999995</v>
      </c>
      <c r="R7" s="676">
        <v>65.823091000000005</v>
      </c>
      <c r="S7" s="676">
        <v>4</v>
      </c>
    </row>
    <row r="8" spans="2:21" s="657" customFormat="1" ht="20.100000000000001" customHeight="1">
      <c r="B8" s="659">
        <v>2</v>
      </c>
      <c r="C8" s="658" t="s">
        <v>1035</v>
      </c>
      <c r="D8" s="660">
        <v>337.40617800000001</v>
      </c>
      <c r="E8" s="660">
        <v>0</v>
      </c>
      <c r="F8" s="660">
        <v>5.9355999999999999E-2</v>
      </c>
      <c r="G8" s="660">
        <v>43.312232999999999</v>
      </c>
      <c r="H8" s="660">
        <v>5.9765699999999997</v>
      </c>
      <c r="I8" s="660">
        <v>-7.1767269999999996</v>
      </c>
      <c r="J8" s="660">
        <v>-2.6118579999999998</v>
      </c>
      <c r="K8" s="660">
        <v>-3.8323119999999999</v>
      </c>
      <c r="L8" s="660">
        <v>365945.24999999988</v>
      </c>
      <c r="M8" s="660">
        <v>97958.85000000002</v>
      </c>
      <c r="N8" s="660">
        <v>2.690155636869046E-2</v>
      </c>
      <c r="O8" s="660">
        <v>228.939852</v>
      </c>
      <c r="P8" s="660">
        <v>55.976992000000003</v>
      </c>
      <c r="Q8" s="660">
        <v>52.489333999999999</v>
      </c>
      <c r="R8" s="660">
        <v>0</v>
      </c>
      <c r="S8" s="660">
        <v>4</v>
      </c>
    </row>
    <row r="9" spans="2:21" s="657" customFormat="1" ht="24" customHeight="1">
      <c r="B9" s="659">
        <v>3</v>
      </c>
      <c r="C9" s="658" t="s">
        <v>1034</v>
      </c>
      <c r="D9" s="660">
        <v>13.4427</v>
      </c>
      <c r="E9" s="660">
        <v>0</v>
      </c>
      <c r="F9" s="660">
        <v>0</v>
      </c>
      <c r="G9" s="660">
        <v>2.3762539999999999</v>
      </c>
      <c r="H9" s="660">
        <v>1.5533699999999999</v>
      </c>
      <c r="I9" s="660">
        <v>-1.1521539999999999</v>
      </c>
      <c r="J9" s="660">
        <v>-0.47794500000000001</v>
      </c>
      <c r="K9" s="660">
        <v>-0.65116200000000002</v>
      </c>
      <c r="L9" s="660">
        <v>219426.19000000009</v>
      </c>
      <c r="M9" s="660">
        <v>3544.7300000000005</v>
      </c>
      <c r="N9" s="660">
        <v>1.1394203759128774E-3</v>
      </c>
      <c r="O9" s="660">
        <v>12.242729000000001</v>
      </c>
      <c r="P9" s="660">
        <v>1.1999709999999999</v>
      </c>
      <c r="Q9" s="660">
        <v>0</v>
      </c>
      <c r="R9" s="660">
        <v>0</v>
      </c>
      <c r="S9" s="660">
        <v>3</v>
      </c>
    </row>
    <row r="10" spans="2:21" ht="20.100000000000001" customHeight="1">
      <c r="B10" s="662">
        <v>4</v>
      </c>
      <c r="C10" s="664" t="s">
        <v>1033</v>
      </c>
      <c r="D10" s="660">
        <v>0</v>
      </c>
      <c r="E10" s="660">
        <v>0</v>
      </c>
      <c r="F10" s="660">
        <v>0</v>
      </c>
      <c r="G10" s="660">
        <v>0</v>
      </c>
      <c r="H10" s="660">
        <v>0</v>
      </c>
      <c r="I10" s="660">
        <v>0</v>
      </c>
      <c r="J10" s="660">
        <v>0</v>
      </c>
      <c r="K10" s="660">
        <v>0</v>
      </c>
      <c r="L10" s="660">
        <v>0</v>
      </c>
      <c r="M10" s="660">
        <v>0</v>
      </c>
      <c r="N10" s="660">
        <v>0</v>
      </c>
      <c r="O10" s="660">
        <v>0</v>
      </c>
      <c r="P10" s="660">
        <v>0</v>
      </c>
      <c r="Q10" s="660">
        <v>0</v>
      </c>
      <c r="R10" s="660">
        <v>0</v>
      </c>
      <c r="S10" s="660">
        <v>0</v>
      </c>
    </row>
    <row r="11" spans="2:21" ht="20.100000000000001" customHeight="1">
      <c r="B11" s="662">
        <v>5</v>
      </c>
      <c r="C11" s="664" t="s">
        <v>1032</v>
      </c>
      <c r="D11" s="660">
        <v>0</v>
      </c>
      <c r="E11" s="660">
        <v>0</v>
      </c>
      <c r="F11" s="660">
        <v>0</v>
      </c>
      <c r="G11" s="660">
        <v>0</v>
      </c>
      <c r="H11" s="660">
        <v>0</v>
      </c>
      <c r="I11" s="660">
        <v>0</v>
      </c>
      <c r="J11" s="660">
        <v>0</v>
      </c>
      <c r="K11" s="660">
        <v>0</v>
      </c>
      <c r="L11" s="660">
        <v>0</v>
      </c>
      <c r="M11" s="660">
        <v>0</v>
      </c>
      <c r="N11" s="660">
        <v>0</v>
      </c>
      <c r="O11" s="660">
        <v>0</v>
      </c>
      <c r="P11" s="660">
        <v>0</v>
      </c>
      <c r="Q11" s="660">
        <v>0</v>
      </c>
      <c r="R11" s="660">
        <v>0</v>
      </c>
      <c r="S11" s="660">
        <v>0</v>
      </c>
    </row>
    <row r="12" spans="2:21" ht="20.100000000000001" customHeight="1">
      <c r="B12" s="662">
        <v>6</v>
      </c>
      <c r="C12" s="664" t="s">
        <v>1031</v>
      </c>
      <c r="D12" s="660">
        <v>9.1384000000000007E-2</v>
      </c>
      <c r="E12" s="660">
        <v>0</v>
      </c>
      <c r="F12" s="660">
        <v>0</v>
      </c>
      <c r="G12" s="660">
        <v>0</v>
      </c>
      <c r="H12" s="660">
        <v>0</v>
      </c>
      <c r="I12" s="660">
        <v>-1.6799999999999999E-4</v>
      </c>
      <c r="J12" s="660">
        <v>0</v>
      </c>
      <c r="K12" s="660">
        <v>0</v>
      </c>
      <c r="L12" s="660">
        <v>90.350000000000009</v>
      </c>
      <c r="M12" s="660">
        <v>32.950000000000003</v>
      </c>
      <c r="N12" s="660">
        <v>7.1474198079326035E-6</v>
      </c>
      <c r="O12" s="660">
        <v>9.1384000000000007E-2</v>
      </c>
      <c r="P12" s="660">
        <v>0</v>
      </c>
      <c r="Q12" s="660">
        <v>0</v>
      </c>
      <c r="R12" s="660">
        <v>0</v>
      </c>
      <c r="S12" s="660">
        <v>0</v>
      </c>
    </row>
    <row r="13" spans="2:21" ht="20.100000000000001" customHeight="1">
      <c r="B13" s="662">
        <v>7</v>
      </c>
      <c r="C13" s="664" t="s">
        <v>1030</v>
      </c>
      <c r="D13" s="660">
        <v>13.254287</v>
      </c>
      <c r="E13" s="660">
        <v>0</v>
      </c>
      <c r="F13" s="660">
        <v>0</v>
      </c>
      <c r="G13" s="660">
        <v>2.2796129999999999</v>
      </c>
      <c r="H13" s="660">
        <v>1.5529900000000001</v>
      </c>
      <c r="I13" s="660">
        <v>-1.1500760000000001</v>
      </c>
      <c r="J13" s="660">
        <v>-0.47637699999999999</v>
      </c>
      <c r="K13" s="660">
        <v>-0.65081999999999995</v>
      </c>
      <c r="L13" s="660">
        <v>219222.86000000004</v>
      </c>
      <c r="M13" s="660">
        <v>3470.5699999999997</v>
      </c>
      <c r="N13" s="660">
        <v>1.1245486543029403E-3</v>
      </c>
      <c r="O13" s="660">
        <v>12.054316</v>
      </c>
      <c r="P13" s="660">
        <v>1.1999709999999999</v>
      </c>
      <c r="Q13" s="660">
        <v>0</v>
      </c>
      <c r="R13" s="660">
        <v>0</v>
      </c>
      <c r="S13" s="660">
        <v>3</v>
      </c>
    </row>
    <row r="14" spans="2:21" ht="20.100000000000001" customHeight="1">
      <c r="B14" s="662">
        <v>8</v>
      </c>
      <c r="C14" s="664" t="s">
        <v>1029</v>
      </c>
      <c r="D14" s="660">
        <v>9.7029000000000004E-2</v>
      </c>
      <c r="E14" s="660">
        <v>0</v>
      </c>
      <c r="F14" s="660">
        <v>0</v>
      </c>
      <c r="G14" s="660">
        <v>9.6641000000000005E-2</v>
      </c>
      <c r="H14" s="660">
        <v>3.8000000000000002E-4</v>
      </c>
      <c r="I14" s="660">
        <v>-1.91E-3</v>
      </c>
      <c r="J14" s="660">
        <v>-1.5679999999999999E-3</v>
      </c>
      <c r="K14" s="660">
        <v>-3.4200000000000002E-4</v>
      </c>
      <c r="L14" s="660">
        <v>112.97999999999999</v>
      </c>
      <c r="M14" s="660">
        <v>41.21</v>
      </c>
      <c r="N14" s="660">
        <v>7.7243018020047547E-6</v>
      </c>
      <c r="O14" s="660">
        <v>9.7029000000000004E-2</v>
      </c>
      <c r="P14" s="660">
        <v>0</v>
      </c>
      <c r="Q14" s="660">
        <v>0</v>
      </c>
      <c r="R14" s="660">
        <v>0</v>
      </c>
      <c r="S14" s="660">
        <v>3</v>
      </c>
    </row>
    <row r="15" spans="2:21" s="657" customFormat="1" ht="24" customHeight="1">
      <c r="B15" s="659">
        <v>9</v>
      </c>
      <c r="C15" s="658" t="s">
        <v>1028</v>
      </c>
      <c r="D15" s="660">
        <v>2600.9874799999998</v>
      </c>
      <c r="E15" s="660">
        <v>194.976359</v>
      </c>
      <c r="F15" s="660">
        <v>19.393818</v>
      </c>
      <c r="G15" s="660">
        <v>223.87027699999999</v>
      </c>
      <c r="H15" s="660">
        <v>73.957239999999999</v>
      </c>
      <c r="I15" s="660">
        <v>-90.170248000000001</v>
      </c>
      <c r="J15" s="660">
        <v>-16.684384999999999</v>
      </c>
      <c r="K15" s="660">
        <v>-69.421218999999994</v>
      </c>
      <c r="L15" s="660">
        <v>2943596.3899999959</v>
      </c>
      <c r="M15" s="660">
        <v>2318914.8899999941</v>
      </c>
      <c r="N15" s="660">
        <v>0.21009844338586595</v>
      </c>
      <c r="O15" s="660">
        <v>2333.4981889999999</v>
      </c>
      <c r="P15" s="660">
        <v>223.546288</v>
      </c>
      <c r="Q15" s="660">
        <v>43.907086</v>
      </c>
      <c r="R15" s="660">
        <v>3.5916999999999998E-2</v>
      </c>
      <c r="S15" s="660">
        <v>2</v>
      </c>
    </row>
    <row r="16" spans="2:21" ht="20.100000000000001" customHeight="1">
      <c r="B16" s="662">
        <v>10</v>
      </c>
      <c r="C16" s="664" t="s">
        <v>1027</v>
      </c>
      <c r="D16" s="660">
        <v>334.90690799999999</v>
      </c>
      <c r="E16" s="660">
        <v>0</v>
      </c>
      <c r="F16" s="660">
        <v>0</v>
      </c>
      <c r="G16" s="660">
        <v>31.571747999999999</v>
      </c>
      <c r="H16" s="660">
        <v>7.0073999999999996</v>
      </c>
      <c r="I16" s="660">
        <v>-7.5776479999999999</v>
      </c>
      <c r="J16" s="660">
        <v>-2.2296369999999999</v>
      </c>
      <c r="K16" s="660">
        <v>-4.5109969999999997</v>
      </c>
      <c r="L16" s="660">
        <v>438643.97</v>
      </c>
      <c r="M16" s="660">
        <v>379690.61999999994</v>
      </c>
      <c r="N16" s="660">
        <v>2.6737738408212777E-2</v>
      </c>
      <c r="O16" s="660">
        <v>289.406496</v>
      </c>
      <c r="P16" s="660">
        <v>25.706133000000001</v>
      </c>
      <c r="Q16" s="660">
        <v>19.794279</v>
      </c>
      <c r="R16" s="660">
        <v>0</v>
      </c>
      <c r="S16" s="660">
        <v>2</v>
      </c>
    </row>
    <row r="17" spans="2:19" ht="20.100000000000001" customHeight="1">
      <c r="B17" s="662">
        <v>11</v>
      </c>
      <c r="C17" s="664" t="s">
        <v>1026</v>
      </c>
      <c r="D17" s="660">
        <v>272.07340099999999</v>
      </c>
      <c r="E17" s="660">
        <v>0</v>
      </c>
      <c r="F17" s="660">
        <v>0</v>
      </c>
      <c r="G17" s="660">
        <v>5.2656499999999999</v>
      </c>
      <c r="H17" s="660">
        <v>0.87312000000000001</v>
      </c>
      <c r="I17" s="660">
        <v>-1.4101049999999999</v>
      </c>
      <c r="J17" s="660">
        <v>-0.461117</v>
      </c>
      <c r="K17" s="660">
        <v>-0.65329999999999999</v>
      </c>
      <c r="L17" s="660">
        <v>73333.81</v>
      </c>
      <c r="M17" s="660">
        <v>63022.689999999995</v>
      </c>
      <c r="N17" s="660">
        <v>2.1350832690092664E-2</v>
      </c>
      <c r="O17" s="660">
        <v>195.39000999999999</v>
      </c>
      <c r="P17" s="660">
        <v>75.798743000000002</v>
      </c>
      <c r="Q17" s="660">
        <v>0.88464799999999999</v>
      </c>
      <c r="R17" s="660">
        <v>0</v>
      </c>
      <c r="S17" s="660">
        <v>3</v>
      </c>
    </row>
    <row r="18" spans="2:19" ht="20.100000000000001" customHeight="1">
      <c r="B18" s="662">
        <v>12</v>
      </c>
      <c r="C18" s="664" t="s">
        <v>1025</v>
      </c>
      <c r="D18" s="660">
        <v>2.589178</v>
      </c>
      <c r="E18" s="660">
        <v>0</v>
      </c>
      <c r="F18" s="660">
        <v>0</v>
      </c>
      <c r="G18" s="660">
        <v>0</v>
      </c>
      <c r="H18" s="660">
        <v>0</v>
      </c>
      <c r="I18" s="660">
        <v>-6.1729999999999997E-3</v>
      </c>
      <c r="J18" s="660">
        <v>0</v>
      </c>
      <c r="K18" s="660">
        <v>0</v>
      </c>
      <c r="L18" s="660">
        <v>6696.18</v>
      </c>
      <c r="M18" s="660">
        <v>5884.96</v>
      </c>
      <c r="N18" s="660">
        <v>2.0261874064388756E-4</v>
      </c>
      <c r="O18" s="660">
        <v>2.589178</v>
      </c>
      <c r="P18" s="660">
        <v>0</v>
      </c>
      <c r="Q18" s="660">
        <v>0</v>
      </c>
      <c r="R18" s="660">
        <v>0</v>
      </c>
      <c r="S18" s="660">
        <v>0</v>
      </c>
    </row>
    <row r="19" spans="2:19" ht="20.100000000000001" customHeight="1">
      <c r="B19" s="662">
        <v>13</v>
      </c>
      <c r="C19" s="664" t="s">
        <v>1024</v>
      </c>
      <c r="D19" s="660">
        <v>104.395021</v>
      </c>
      <c r="E19" s="660">
        <v>0</v>
      </c>
      <c r="F19" s="660">
        <v>0</v>
      </c>
      <c r="G19" s="660">
        <v>18.072845999999998</v>
      </c>
      <c r="H19" s="660">
        <v>3.206054</v>
      </c>
      <c r="I19" s="660">
        <v>-4.1595360000000001</v>
      </c>
      <c r="J19" s="660">
        <v>-1.1316409999999999</v>
      </c>
      <c r="K19" s="660">
        <v>-2.5882990000000001</v>
      </c>
      <c r="L19" s="660">
        <v>58868.6</v>
      </c>
      <c r="M19" s="660">
        <v>43609.86</v>
      </c>
      <c r="N19" s="660">
        <v>8.4748446821304238E-3</v>
      </c>
      <c r="O19" s="660">
        <v>97.271662000000006</v>
      </c>
      <c r="P19" s="660">
        <v>4.676749</v>
      </c>
      <c r="Q19" s="660">
        <v>2.4466100000000002</v>
      </c>
      <c r="R19" s="660">
        <v>0</v>
      </c>
      <c r="S19" s="660">
        <v>3</v>
      </c>
    </row>
    <row r="20" spans="2:19" ht="20.100000000000001" customHeight="1">
      <c r="B20" s="662">
        <v>14</v>
      </c>
      <c r="C20" s="664" t="s">
        <v>1023</v>
      </c>
      <c r="D20" s="660">
        <v>94.184490999999994</v>
      </c>
      <c r="E20" s="660">
        <v>0</v>
      </c>
      <c r="F20" s="660">
        <v>1.867E-3</v>
      </c>
      <c r="G20" s="660">
        <v>19.296274</v>
      </c>
      <c r="H20" s="660">
        <v>7.1270300000000004</v>
      </c>
      <c r="I20" s="660">
        <v>-21.124523</v>
      </c>
      <c r="J20" s="660">
        <v>-1.678941</v>
      </c>
      <c r="K20" s="660">
        <v>-19.249023000000001</v>
      </c>
      <c r="L20" s="660">
        <v>83972.609999999986</v>
      </c>
      <c r="M20" s="660">
        <v>57533.759999999995</v>
      </c>
      <c r="N20" s="660">
        <v>9.0021639658179158E-3</v>
      </c>
      <c r="O20" s="660">
        <v>83.157044999999997</v>
      </c>
      <c r="P20" s="660">
        <v>8.2122320000000002</v>
      </c>
      <c r="Q20" s="660">
        <v>2.8148749999999998</v>
      </c>
      <c r="R20" s="660">
        <v>3.39E-4</v>
      </c>
      <c r="S20" s="660">
        <v>2</v>
      </c>
    </row>
    <row r="21" spans="2:19" ht="20.100000000000001" customHeight="1">
      <c r="B21" s="662">
        <v>15</v>
      </c>
      <c r="C21" s="664" t="s">
        <v>1022</v>
      </c>
      <c r="D21" s="660">
        <v>54.384318999999998</v>
      </c>
      <c r="E21" s="660">
        <v>0</v>
      </c>
      <c r="F21" s="660">
        <v>0</v>
      </c>
      <c r="G21" s="660">
        <v>10.416012</v>
      </c>
      <c r="H21" s="660">
        <v>6.997452</v>
      </c>
      <c r="I21" s="660">
        <v>-5.7114320000000003</v>
      </c>
      <c r="J21" s="660">
        <v>-0.66285799999999995</v>
      </c>
      <c r="K21" s="660">
        <v>-4.9017499999999998</v>
      </c>
      <c r="L21" s="660">
        <v>41962.37000000001</v>
      </c>
      <c r="M21" s="660">
        <v>27509.19000000001</v>
      </c>
      <c r="N21" s="660">
        <v>4.6916702736031889E-3</v>
      </c>
      <c r="O21" s="660">
        <v>50.971874999999997</v>
      </c>
      <c r="P21" s="660">
        <v>3.1128819999999999</v>
      </c>
      <c r="Q21" s="660">
        <v>0.29956199999999999</v>
      </c>
      <c r="R21" s="660">
        <v>0</v>
      </c>
      <c r="S21" s="660">
        <v>2</v>
      </c>
    </row>
    <row r="22" spans="2:19" ht="32.25" customHeight="1">
      <c r="B22" s="662">
        <v>16</v>
      </c>
      <c r="C22" s="661" t="s">
        <v>1021</v>
      </c>
      <c r="D22" s="660">
        <v>115.00640300000001</v>
      </c>
      <c r="E22" s="660">
        <v>0</v>
      </c>
      <c r="F22" s="660">
        <v>0.85303600000000002</v>
      </c>
      <c r="G22" s="660">
        <v>11.664422</v>
      </c>
      <c r="H22" s="660">
        <v>4.0973329999999999</v>
      </c>
      <c r="I22" s="660">
        <v>-4.0663929999999997</v>
      </c>
      <c r="J22" s="660">
        <v>-0.797871</v>
      </c>
      <c r="K22" s="660">
        <v>-3.0722689999999999</v>
      </c>
      <c r="L22" s="660">
        <v>33887.290000000015</v>
      </c>
      <c r="M22" s="660">
        <v>22217.950000000008</v>
      </c>
      <c r="N22" s="660">
        <v>9.2960027532001197E-3</v>
      </c>
      <c r="O22" s="660">
        <v>111.84422499999999</v>
      </c>
      <c r="P22" s="660">
        <v>2.4487079999999999</v>
      </c>
      <c r="Q22" s="660">
        <v>0.71347000000000005</v>
      </c>
      <c r="R22" s="660">
        <v>0</v>
      </c>
      <c r="S22" s="660">
        <v>1</v>
      </c>
    </row>
    <row r="23" spans="2:19" ht="20.100000000000001" customHeight="1">
      <c r="B23" s="662">
        <v>17</v>
      </c>
      <c r="C23" s="664" t="s">
        <v>1020</v>
      </c>
      <c r="D23" s="660">
        <v>142.798856</v>
      </c>
      <c r="E23" s="660">
        <v>0</v>
      </c>
      <c r="F23" s="660">
        <v>4.7347780000000004</v>
      </c>
      <c r="G23" s="660">
        <v>1.3703179999999999</v>
      </c>
      <c r="H23" s="660">
        <v>6.7545999999999995E-2</v>
      </c>
      <c r="I23" s="660">
        <v>-0.199457</v>
      </c>
      <c r="J23" s="660">
        <v>-5.7859000000000001E-2</v>
      </c>
      <c r="K23" s="660">
        <v>-4.9993999999999997E-2</v>
      </c>
      <c r="L23" s="660">
        <v>123825.57000000002</v>
      </c>
      <c r="M23" s="660">
        <v>56458.350000000035</v>
      </c>
      <c r="N23" s="660">
        <v>1.1163865401868572E-2</v>
      </c>
      <c r="O23" s="660">
        <v>139.61517599999999</v>
      </c>
      <c r="P23" s="660">
        <v>2.443406</v>
      </c>
      <c r="Q23" s="660">
        <v>0.74027399999999999</v>
      </c>
      <c r="R23" s="660">
        <v>0</v>
      </c>
      <c r="S23" s="660">
        <v>0</v>
      </c>
    </row>
    <row r="24" spans="2:19" ht="20.100000000000001" customHeight="1">
      <c r="B24" s="662">
        <v>18</v>
      </c>
      <c r="C24" s="664" t="s">
        <v>1019</v>
      </c>
      <c r="D24" s="660">
        <v>30.975681000000002</v>
      </c>
      <c r="E24" s="660">
        <v>0</v>
      </c>
      <c r="F24" s="660">
        <v>0</v>
      </c>
      <c r="G24" s="660">
        <v>5.8531599999999999</v>
      </c>
      <c r="H24" s="660">
        <v>2.4566910000000002</v>
      </c>
      <c r="I24" s="660">
        <v>-2.4384459999999999</v>
      </c>
      <c r="J24" s="660">
        <v>-0.28507399999999999</v>
      </c>
      <c r="K24" s="660">
        <v>-2.093191</v>
      </c>
      <c r="L24" s="660">
        <v>18791.57</v>
      </c>
      <c r="M24" s="660">
        <v>10419.439999999999</v>
      </c>
      <c r="N24" s="660">
        <v>2.6086381499098804E-3</v>
      </c>
      <c r="O24" s="660">
        <v>27.130960000000002</v>
      </c>
      <c r="P24" s="660">
        <v>2.3246769999999999</v>
      </c>
      <c r="Q24" s="660">
        <v>1.520044</v>
      </c>
      <c r="R24" s="660">
        <v>0</v>
      </c>
      <c r="S24" s="660">
        <v>3</v>
      </c>
    </row>
    <row r="25" spans="2:19" ht="20.100000000000001" customHeight="1">
      <c r="B25" s="662">
        <v>19</v>
      </c>
      <c r="C25" s="664" t="s">
        <v>1018</v>
      </c>
      <c r="D25" s="660">
        <v>271.82709399999999</v>
      </c>
      <c r="E25" s="660">
        <v>194.80519699999999</v>
      </c>
      <c r="F25" s="660">
        <v>5.1274730000000002</v>
      </c>
      <c r="G25" s="660">
        <v>0.20416200000000001</v>
      </c>
      <c r="H25" s="660">
        <v>6.8900000000000005E-4</v>
      </c>
      <c r="I25" s="660">
        <v>-9.0156E-2</v>
      </c>
      <c r="J25" s="660">
        <v>-3.4698E-2</v>
      </c>
      <c r="K25" s="660">
        <v>-6.7000000000000002E-4</v>
      </c>
      <c r="L25" s="660">
        <v>967544.62999999989</v>
      </c>
      <c r="M25" s="660">
        <v>895674.2</v>
      </c>
      <c r="N25" s="660">
        <v>2.1228555484170367E-2</v>
      </c>
      <c r="O25" s="660">
        <v>271.82709399999999</v>
      </c>
      <c r="P25" s="660">
        <v>0</v>
      </c>
      <c r="Q25" s="660">
        <v>0</v>
      </c>
      <c r="R25" s="660">
        <v>0</v>
      </c>
      <c r="S25" s="660">
        <v>0</v>
      </c>
    </row>
    <row r="26" spans="2:19" ht="20.100000000000001" customHeight="1">
      <c r="B26" s="662">
        <v>20</v>
      </c>
      <c r="C26" s="664" t="s">
        <v>1017</v>
      </c>
      <c r="D26" s="660">
        <v>103.118154</v>
      </c>
      <c r="E26" s="660">
        <v>0.17116200000000001</v>
      </c>
      <c r="F26" s="660">
        <v>8.8667999999999997E-2</v>
      </c>
      <c r="G26" s="660">
        <v>8.2268299999999996</v>
      </c>
      <c r="H26" s="660">
        <v>0.437915</v>
      </c>
      <c r="I26" s="660">
        <v>-0.99099499999999996</v>
      </c>
      <c r="J26" s="660">
        <v>-0.53703299999999998</v>
      </c>
      <c r="K26" s="660">
        <v>-0.25471700000000003</v>
      </c>
      <c r="L26" s="660">
        <v>119211.90000000002</v>
      </c>
      <c r="M26" s="660">
        <v>64957.86</v>
      </c>
      <c r="N26" s="660">
        <v>8.1277921708046638E-3</v>
      </c>
      <c r="O26" s="660">
        <v>94.488213000000002</v>
      </c>
      <c r="P26" s="660">
        <v>6.5543950000000004</v>
      </c>
      <c r="Q26" s="660">
        <v>2.0755460000000001</v>
      </c>
      <c r="R26" s="660">
        <v>0</v>
      </c>
      <c r="S26" s="660">
        <v>2</v>
      </c>
    </row>
    <row r="27" spans="2:19" ht="20.100000000000001" customHeight="1">
      <c r="B27" s="662">
        <v>21</v>
      </c>
      <c r="C27" s="664" t="s">
        <v>1016</v>
      </c>
      <c r="D27" s="660">
        <v>69.749984999999995</v>
      </c>
      <c r="E27" s="660">
        <v>0</v>
      </c>
      <c r="F27" s="660">
        <v>0</v>
      </c>
      <c r="G27" s="660">
        <v>2.7847870000000001</v>
      </c>
      <c r="H27" s="660">
        <v>1.2999999999999999E-5</v>
      </c>
      <c r="I27" s="660">
        <v>-0.36072900000000002</v>
      </c>
      <c r="J27" s="660">
        <v>-0.32191599999999998</v>
      </c>
      <c r="K27" s="660">
        <v>-1.0000000000000001E-5</v>
      </c>
      <c r="L27" s="660">
        <v>42511.93</v>
      </c>
      <c r="M27" s="660">
        <v>23739.59</v>
      </c>
      <c r="N27" s="660">
        <v>5.4735371051235241E-3</v>
      </c>
      <c r="O27" s="660">
        <v>67.482151000000002</v>
      </c>
      <c r="P27" s="660">
        <v>2.2678340000000001</v>
      </c>
      <c r="Q27" s="660">
        <v>0</v>
      </c>
      <c r="R27" s="660">
        <v>0</v>
      </c>
      <c r="S27" s="660">
        <v>1</v>
      </c>
    </row>
    <row r="28" spans="2:19" ht="20.100000000000001" customHeight="1">
      <c r="B28" s="662">
        <v>22</v>
      </c>
      <c r="C28" s="664" t="s">
        <v>1015</v>
      </c>
      <c r="D28" s="660">
        <v>120.162297</v>
      </c>
      <c r="E28" s="660">
        <v>0</v>
      </c>
      <c r="F28" s="660">
        <v>0</v>
      </c>
      <c r="G28" s="660">
        <v>7.3176639999999997</v>
      </c>
      <c r="H28" s="660">
        <v>1.5458909999999999</v>
      </c>
      <c r="I28" s="660">
        <v>-1.7124250000000001</v>
      </c>
      <c r="J28" s="660">
        <v>-0.43166900000000002</v>
      </c>
      <c r="K28" s="660">
        <v>-1.10453</v>
      </c>
      <c r="L28" s="660">
        <v>101669.40999999999</v>
      </c>
      <c r="M28" s="660">
        <v>55901.439999999988</v>
      </c>
      <c r="N28" s="660">
        <v>9.5147487560623949E-3</v>
      </c>
      <c r="O28" s="660">
        <v>115.002442</v>
      </c>
      <c r="P28" s="660">
        <v>4.7808060000000001</v>
      </c>
      <c r="Q28" s="660">
        <v>0.37904900000000002</v>
      </c>
      <c r="R28" s="660">
        <v>0</v>
      </c>
      <c r="S28" s="660">
        <v>1</v>
      </c>
    </row>
    <row r="29" spans="2:19" ht="20.100000000000001" customHeight="1">
      <c r="B29" s="662">
        <v>23</v>
      </c>
      <c r="C29" s="664" t="s">
        <v>1014</v>
      </c>
      <c r="D29" s="660">
        <v>241.49732399999999</v>
      </c>
      <c r="E29" s="660">
        <v>0</v>
      </c>
      <c r="F29" s="660">
        <v>0.34408699999999998</v>
      </c>
      <c r="G29" s="660">
        <v>13.189956</v>
      </c>
      <c r="H29" s="660">
        <v>10.794912999999999</v>
      </c>
      <c r="I29" s="660">
        <v>-10.707934</v>
      </c>
      <c r="J29" s="660">
        <v>-0.66217599999999999</v>
      </c>
      <c r="K29" s="660">
        <v>-9.8253000000000004</v>
      </c>
      <c r="L29" s="660">
        <v>144268.79999999999</v>
      </c>
      <c r="M29" s="660">
        <v>80461.710000000021</v>
      </c>
      <c r="N29" s="660">
        <v>1.9689641479372164E-2</v>
      </c>
      <c r="O29" s="660">
        <v>213.98365799999999</v>
      </c>
      <c r="P29" s="660">
        <v>27.037932999999999</v>
      </c>
      <c r="Q29" s="660">
        <v>0.47573300000000002</v>
      </c>
      <c r="R29" s="660">
        <v>0</v>
      </c>
      <c r="S29" s="660">
        <v>1</v>
      </c>
    </row>
    <row r="30" spans="2:19" ht="20.100000000000001" customHeight="1">
      <c r="B30" s="662">
        <v>24</v>
      </c>
      <c r="C30" s="664" t="s">
        <v>1013</v>
      </c>
      <c r="D30" s="660">
        <v>27.835771000000001</v>
      </c>
      <c r="E30" s="660">
        <v>0</v>
      </c>
      <c r="F30" s="660">
        <v>0</v>
      </c>
      <c r="G30" s="660">
        <v>0.83869400000000005</v>
      </c>
      <c r="H30" s="660">
        <v>5.1543320000000001</v>
      </c>
      <c r="I30" s="660">
        <v>-5.1438389999999998</v>
      </c>
      <c r="J30" s="660">
        <v>-2.8191000000000001E-2</v>
      </c>
      <c r="K30" s="660">
        <v>-5.0745560000000003</v>
      </c>
      <c r="L30" s="660">
        <v>52543.660000000011</v>
      </c>
      <c r="M30" s="660">
        <v>36807.910000000011</v>
      </c>
      <c r="N30" s="660">
        <v>2.5747154853845186E-3</v>
      </c>
      <c r="O30" s="660">
        <v>24.683875</v>
      </c>
      <c r="P30" s="660">
        <v>3.0887799999999999</v>
      </c>
      <c r="Q30" s="660">
        <v>6.3116000000000005E-2</v>
      </c>
      <c r="R30" s="660">
        <v>0</v>
      </c>
      <c r="S30" s="660">
        <v>2</v>
      </c>
    </row>
    <row r="31" spans="2:19" ht="20.100000000000001" customHeight="1">
      <c r="B31" s="662">
        <v>25</v>
      </c>
      <c r="C31" s="664" t="s">
        <v>1012</v>
      </c>
      <c r="D31" s="660">
        <v>271.64371299999999</v>
      </c>
      <c r="E31" s="660">
        <v>0</v>
      </c>
      <c r="F31" s="660">
        <v>0</v>
      </c>
      <c r="G31" s="660">
        <v>41.787103000000002</v>
      </c>
      <c r="H31" s="660">
        <v>9.8157560000000004</v>
      </c>
      <c r="I31" s="660">
        <v>-10.707547999999999</v>
      </c>
      <c r="J31" s="660">
        <v>-4.1067520000000002</v>
      </c>
      <c r="K31" s="660">
        <v>-6.1480040000000002</v>
      </c>
      <c r="L31" s="660">
        <v>256270.42999999976</v>
      </c>
      <c r="M31" s="660">
        <v>173367.33999999979</v>
      </c>
      <c r="N31" s="660">
        <v>2.2043138322301748E-2</v>
      </c>
      <c r="O31" s="660">
        <v>231.07333199999999</v>
      </c>
      <c r="P31" s="660">
        <v>34.527504999999998</v>
      </c>
      <c r="Q31" s="660">
        <v>6.0428759999999997</v>
      </c>
      <c r="R31" s="660">
        <v>0</v>
      </c>
      <c r="S31" s="660">
        <v>2</v>
      </c>
    </row>
    <row r="32" spans="2:19" ht="20.100000000000001" customHeight="1">
      <c r="B32" s="662">
        <v>26</v>
      </c>
      <c r="C32" s="664" t="s">
        <v>996</v>
      </c>
      <c r="D32" s="660">
        <v>5.70017</v>
      </c>
      <c r="E32" s="660">
        <v>0</v>
      </c>
      <c r="F32" s="660">
        <v>0</v>
      </c>
      <c r="G32" s="660">
        <v>1.1746939999999999</v>
      </c>
      <c r="H32" s="660">
        <v>0.61514899999999995</v>
      </c>
      <c r="I32" s="660">
        <v>-0.72257400000000005</v>
      </c>
      <c r="J32" s="660">
        <v>-0.25084800000000002</v>
      </c>
      <c r="K32" s="660">
        <v>-0.461503</v>
      </c>
      <c r="L32" s="660">
        <v>4638.46</v>
      </c>
      <c r="M32" s="660">
        <v>1444.04</v>
      </c>
      <c r="N32" s="660">
        <v>5.0142309523922728E-4</v>
      </c>
      <c r="O32" s="660">
        <v>4.8505459999999996</v>
      </c>
      <c r="P32" s="660">
        <v>0.84962400000000005</v>
      </c>
      <c r="Q32" s="660">
        <v>0</v>
      </c>
      <c r="R32" s="660">
        <v>0</v>
      </c>
      <c r="S32" s="660">
        <v>3</v>
      </c>
    </row>
    <row r="33" spans="2:19" ht="20.100000000000001" customHeight="1">
      <c r="B33" s="662">
        <v>27</v>
      </c>
      <c r="C33" s="664" t="s">
        <v>995</v>
      </c>
      <c r="D33" s="660">
        <v>19.628131</v>
      </c>
      <c r="E33" s="660">
        <v>0</v>
      </c>
      <c r="F33" s="660">
        <v>0</v>
      </c>
      <c r="G33" s="660">
        <v>3.6269779999999998</v>
      </c>
      <c r="H33" s="660">
        <v>1.7785740000000001</v>
      </c>
      <c r="I33" s="660">
        <v>-1.6938040000000001</v>
      </c>
      <c r="J33" s="660">
        <v>-0.37755100000000003</v>
      </c>
      <c r="K33" s="660">
        <v>-1.266588</v>
      </c>
      <c r="L33" s="660">
        <v>11646.600000000002</v>
      </c>
      <c r="M33" s="660">
        <v>8133.1</v>
      </c>
      <c r="N33" s="660">
        <v>1.6646013013144325E-3</v>
      </c>
      <c r="O33" s="660">
        <v>16.220106999999999</v>
      </c>
      <c r="P33" s="660">
        <v>2.4162379999999999</v>
      </c>
      <c r="Q33" s="660">
        <v>0.99178599999999995</v>
      </c>
      <c r="R33" s="660">
        <v>0</v>
      </c>
      <c r="S33" s="660">
        <v>3</v>
      </c>
    </row>
    <row r="34" spans="2:19" ht="20.100000000000001" customHeight="1">
      <c r="B34" s="662">
        <v>28</v>
      </c>
      <c r="C34" s="664" t="s">
        <v>994</v>
      </c>
      <c r="D34" s="660">
        <v>38.873224</v>
      </c>
      <c r="E34" s="660">
        <v>0</v>
      </c>
      <c r="F34" s="660">
        <v>5.4699999999999996E-4</v>
      </c>
      <c r="G34" s="660">
        <v>6.7302999999999997</v>
      </c>
      <c r="H34" s="660">
        <v>1.507587</v>
      </c>
      <c r="I34" s="660">
        <v>-1.3379859999999999</v>
      </c>
      <c r="J34" s="660">
        <v>-0.335698</v>
      </c>
      <c r="K34" s="660">
        <v>-0.91863399999999995</v>
      </c>
      <c r="L34" s="660">
        <v>24140.160000000011</v>
      </c>
      <c r="M34" s="660">
        <v>12204.470000000001</v>
      </c>
      <c r="N34" s="660">
        <v>3.1392851479439131E-3</v>
      </c>
      <c r="O34" s="660">
        <v>36.033822999999998</v>
      </c>
      <c r="P34" s="660">
        <v>1.9857929999999999</v>
      </c>
      <c r="Q34" s="660">
        <v>0.85360800000000003</v>
      </c>
      <c r="R34" s="660">
        <v>0</v>
      </c>
      <c r="S34" s="660">
        <v>2</v>
      </c>
    </row>
    <row r="35" spans="2:19" ht="20.100000000000001" customHeight="1">
      <c r="B35" s="662">
        <v>29</v>
      </c>
      <c r="C35" s="664" t="s">
        <v>993</v>
      </c>
      <c r="D35" s="660">
        <v>122.94485299999999</v>
      </c>
      <c r="E35" s="660">
        <v>0</v>
      </c>
      <c r="F35" s="660">
        <v>8.2287160000000004</v>
      </c>
      <c r="G35" s="660">
        <v>9.1594920000000002</v>
      </c>
      <c r="H35" s="660">
        <v>2.0552800000000002</v>
      </c>
      <c r="I35" s="660">
        <v>-2.0335760000000001</v>
      </c>
      <c r="J35" s="660">
        <v>-0.17594099999999999</v>
      </c>
      <c r="K35" s="660">
        <v>-1.649934</v>
      </c>
      <c r="L35" s="660">
        <v>207193.7900000001</v>
      </c>
      <c r="M35" s="660">
        <v>201332.3300000001</v>
      </c>
      <c r="N35" s="660">
        <v>9.7570552900269614E-3</v>
      </c>
      <c r="O35" s="660">
        <v>121.224394</v>
      </c>
      <c r="P35" s="660">
        <v>1.6848810000000001</v>
      </c>
      <c r="Q35" s="660">
        <v>0</v>
      </c>
      <c r="R35" s="660">
        <v>3.5577999999999999E-2</v>
      </c>
      <c r="S35" s="660">
        <v>1</v>
      </c>
    </row>
    <row r="36" spans="2:19" ht="20.100000000000001" customHeight="1">
      <c r="B36" s="662">
        <v>30</v>
      </c>
      <c r="C36" s="664" t="s">
        <v>992</v>
      </c>
      <c r="D36" s="660">
        <v>6.7932360000000003</v>
      </c>
      <c r="E36" s="660">
        <v>0</v>
      </c>
      <c r="F36" s="660">
        <v>0</v>
      </c>
      <c r="G36" s="660">
        <v>0.84010200000000002</v>
      </c>
      <c r="H36" s="660">
        <v>2.6505770000000002</v>
      </c>
      <c r="I36" s="660">
        <v>-2.328392</v>
      </c>
      <c r="J36" s="660">
        <v>-1.5086E-2</v>
      </c>
      <c r="K36" s="660">
        <v>-2.3044760000000002</v>
      </c>
      <c r="L36" s="660">
        <v>4632.42</v>
      </c>
      <c r="M36" s="660">
        <v>3460.18</v>
      </c>
      <c r="N36" s="660">
        <v>7.1212487048801063E-4</v>
      </c>
      <c r="O36" s="660">
        <v>6.6380850000000002</v>
      </c>
      <c r="P36" s="660">
        <v>0.15515100000000001</v>
      </c>
      <c r="Q36" s="660">
        <v>0</v>
      </c>
      <c r="R36" s="660">
        <v>0</v>
      </c>
      <c r="S36" s="660">
        <v>2</v>
      </c>
    </row>
    <row r="37" spans="2:19" ht="20.100000000000001" customHeight="1">
      <c r="B37" s="662">
        <v>31</v>
      </c>
      <c r="C37" s="664" t="s">
        <v>991</v>
      </c>
      <c r="D37" s="660">
        <v>78.041481000000005</v>
      </c>
      <c r="E37" s="660">
        <v>0</v>
      </c>
      <c r="F37" s="660">
        <v>0</v>
      </c>
      <c r="G37" s="660">
        <v>15.595583</v>
      </c>
      <c r="H37" s="660">
        <v>4.1303409999999996</v>
      </c>
      <c r="I37" s="660">
        <v>-4.3666689999999999</v>
      </c>
      <c r="J37" s="660">
        <v>-1.552961</v>
      </c>
      <c r="K37" s="660">
        <v>-2.684736</v>
      </c>
      <c r="L37" s="660">
        <v>32746.089999999993</v>
      </c>
      <c r="M37" s="660">
        <v>17943.449999999997</v>
      </c>
      <c r="N37" s="660">
        <v>6.4335969067291334E-3</v>
      </c>
      <c r="O37" s="660">
        <v>67.585809999999995</v>
      </c>
      <c r="P37" s="660">
        <v>8.8250150000000005</v>
      </c>
      <c r="Q37" s="660">
        <v>1.6306560000000001</v>
      </c>
      <c r="R37" s="660">
        <v>0</v>
      </c>
      <c r="S37" s="660">
        <v>3</v>
      </c>
    </row>
    <row r="38" spans="2:19" ht="20.100000000000001" customHeight="1">
      <c r="B38" s="662">
        <v>32</v>
      </c>
      <c r="C38" s="664" t="s">
        <v>990</v>
      </c>
      <c r="D38" s="660">
        <v>26.102454000000002</v>
      </c>
      <c r="E38" s="660">
        <v>0</v>
      </c>
      <c r="F38" s="660">
        <v>6.77E-3</v>
      </c>
      <c r="G38" s="660">
        <v>5.3266179999999999</v>
      </c>
      <c r="H38" s="660">
        <v>1.0319160000000001</v>
      </c>
      <c r="I38" s="660">
        <v>-0.55686000000000002</v>
      </c>
      <c r="J38" s="660">
        <v>-0.32156600000000002</v>
      </c>
      <c r="K38" s="660">
        <v>-0.189716</v>
      </c>
      <c r="L38" s="660">
        <v>13688.540000000003</v>
      </c>
      <c r="M38" s="660">
        <v>9013.3800000000028</v>
      </c>
      <c r="N38" s="660">
        <v>2.0812899889429766E-3</v>
      </c>
      <c r="O38" s="660">
        <v>22.258455999999999</v>
      </c>
      <c r="P38" s="660">
        <v>2.796046</v>
      </c>
      <c r="Q38" s="660">
        <v>1.047952</v>
      </c>
      <c r="R38" s="660">
        <v>0</v>
      </c>
      <c r="S38" s="660">
        <v>3</v>
      </c>
    </row>
    <row r="39" spans="2:19" ht="20.100000000000001" customHeight="1">
      <c r="B39" s="662">
        <v>33</v>
      </c>
      <c r="C39" s="664" t="s">
        <v>989</v>
      </c>
      <c r="D39" s="660">
        <v>45.755335000000002</v>
      </c>
      <c r="E39" s="660">
        <v>0</v>
      </c>
      <c r="F39" s="660">
        <v>7.8759999999999993E-3</v>
      </c>
      <c r="G39" s="660">
        <v>3.5568840000000002</v>
      </c>
      <c r="H39" s="660">
        <v>0.60568100000000002</v>
      </c>
      <c r="I39" s="660">
        <v>-0.72304800000000002</v>
      </c>
      <c r="J39" s="660">
        <v>-0.227301</v>
      </c>
      <c r="K39" s="660">
        <v>-0.41902200000000001</v>
      </c>
      <c r="L39" s="660">
        <v>80907.600000000006</v>
      </c>
      <c r="M39" s="660">
        <v>68127.070000000007</v>
      </c>
      <c r="N39" s="660">
        <v>3.6285629164821021E-3</v>
      </c>
      <c r="O39" s="660">
        <v>42.769576000000001</v>
      </c>
      <c r="P39" s="660">
        <v>1.852757</v>
      </c>
      <c r="Q39" s="660">
        <v>1.1330020000000001</v>
      </c>
      <c r="R39" s="660">
        <v>0</v>
      </c>
      <c r="S39" s="660">
        <v>2</v>
      </c>
    </row>
    <row r="40" spans="2:19" s="657" customFormat="1" ht="24" customHeight="1">
      <c r="B40" s="659">
        <v>34</v>
      </c>
      <c r="C40" s="658" t="s">
        <v>988</v>
      </c>
      <c r="D40" s="660">
        <v>394.11604599999998</v>
      </c>
      <c r="E40" s="660">
        <v>54.214866999999998</v>
      </c>
      <c r="F40" s="660">
        <v>3.0589</v>
      </c>
      <c r="G40" s="660">
        <v>4.2267650000000003</v>
      </c>
      <c r="H40" s="660">
        <v>6.2662999999999996E-2</v>
      </c>
      <c r="I40" s="660">
        <v>-0.33067000000000002</v>
      </c>
      <c r="J40" s="660">
        <v>-6.9554000000000005E-2</v>
      </c>
      <c r="K40" s="660">
        <v>-5.3242999999999999E-2</v>
      </c>
      <c r="L40" s="660">
        <v>146025.84000000003</v>
      </c>
      <c r="M40" s="660">
        <v>33640.060000000005</v>
      </c>
      <c r="N40" s="660">
        <v>3.0794420129639111E-2</v>
      </c>
      <c r="O40" s="660">
        <v>229.12954199999999</v>
      </c>
      <c r="P40" s="660">
        <v>108.20737099999999</v>
      </c>
      <c r="Q40" s="660">
        <v>56.779133000000002</v>
      </c>
      <c r="R40" s="660">
        <v>0</v>
      </c>
      <c r="S40" s="660">
        <v>5</v>
      </c>
    </row>
    <row r="41" spans="2:19" ht="20.100000000000001" customHeight="1">
      <c r="B41" s="662">
        <v>35</v>
      </c>
      <c r="C41" s="661" t="s">
        <v>987</v>
      </c>
      <c r="D41" s="660">
        <v>393.494756</v>
      </c>
      <c r="E41" s="660">
        <v>54.214866999999998</v>
      </c>
      <c r="F41" s="660">
        <v>3.0426820000000001</v>
      </c>
      <c r="G41" s="660">
        <v>3.9850979999999998</v>
      </c>
      <c r="H41" s="660">
        <v>6.1943999999999999E-2</v>
      </c>
      <c r="I41" s="660">
        <v>-0.31535000000000002</v>
      </c>
      <c r="J41" s="660">
        <v>-5.8449000000000001E-2</v>
      </c>
      <c r="K41" s="660">
        <v>-5.2540000000000003E-2</v>
      </c>
      <c r="L41" s="660">
        <v>144997.05000000002</v>
      </c>
      <c r="M41" s="660">
        <v>33405.610000000008</v>
      </c>
      <c r="N41" s="660">
        <v>3.0744720217631281E-2</v>
      </c>
      <c r="O41" s="660">
        <v>228.605075</v>
      </c>
      <c r="P41" s="660">
        <v>108.11054799999999</v>
      </c>
      <c r="Q41" s="660">
        <v>56.779133000000002</v>
      </c>
      <c r="R41" s="660">
        <v>0</v>
      </c>
      <c r="S41" s="660">
        <v>5</v>
      </c>
    </row>
    <row r="42" spans="2:19" ht="20.100000000000001" customHeight="1">
      <c r="B42" s="662">
        <v>36</v>
      </c>
      <c r="C42" s="663" t="s">
        <v>986</v>
      </c>
      <c r="D42" s="660">
        <v>268.62245100000001</v>
      </c>
      <c r="E42" s="660">
        <v>54.214866999999998</v>
      </c>
      <c r="F42" s="660">
        <v>1.0956E-2</v>
      </c>
      <c r="G42" s="660">
        <v>3.8196759999999998</v>
      </c>
      <c r="H42" s="660">
        <v>3.4759999999999999E-3</v>
      </c>
      <c r="I42" s="660">
        <v>-0.223215</v>
      </c>
      <c r="J42" s="660">
        <v>-3.1572000000000003E-2</v>
      </c>
      <c r="K42" s="660">
        <v>-2.7699999999999999E-3</v>
      </c>
      <c r="L42" s="660">
        <v>40560.960000000006</v>
      </c>
      <c r="M42" s="660">
        <v>9231.93</v>
      </c>
      <c r="N42" s="660">
        <v>2.0988757549580201E-2</v>
      </c>
      <c r="O42" s="660">
        <v>103.73277</v>
      </c>
      <c r="P42" s="660">
        <v>108.11054799999999</v>
      </c>
      <c r="Q42" s="660">
        <v>56.779133000000002</v>
      </c>
      <c r="R42" s="660">
        <v>0</v>
      </c>
      <c r="S42" s="660">
        <v>7</v>
      </c>
    </row>
    <row r="43" spans="2:19" ht="20.100000000000001" customHeight="1">
      <c r="B43" s="662">
        <v>37</v>
      </c>
      <c r="C43" s="661" t="s">
        <v>985</v>
      </c>
      <c r="D43" s="660">
        <v>0.23686099999999999</v>
      </c>
      <c r="E43" s="660">
        <v>0</v>
      </c>
      <c r="F43" s="660">
        <v>1.6218E-2</v>
      </c>
      <c r="G43" s="660">
        <v>0.11110299999999999</v>
      </c>
      <c r="H43" s="660">
        <v>0</v>
      </c>
      <c r="I43" s="660">
        <v>-5.4050000000000001E-3</v>
      </c>
      <c r="J43" s="660">
        <v>-5.1770000000000002E-3</v>
      </c>
      <c r="K43" s="660">
        <v>0</v>
      </c>
      <c r="L43" s="660">
        <v>484.51000000000005</v>
      </c>
      <c r="M43" s="660">
        <v>111.83</v>
      </c>
      <c r="N43" s="660">
        <v>1.891361403830799E-5</v>
      </c>
      <c r="O43" s="660">
        <v>0.23686099999999999</v>
      </c>
      <c r="P43" s="660">
        <v>0</v>
      </c>
      <c r="Q43" s="660">
        <v>0</v>
      </c>
      <c r="R43" s="660">
        <v>0</v>
      </c>
      <c r="S43" s="660">
        <v>0</v>
      </c>
    </row>
    <row r="44" spans="2:19" ht="20.100000000000001" customHeight="1">
      <c r="B44" s="662">
        <v>38</v>
      </c>
      <c r="C44" s="661" t="s">
        <v>984</v>
      </c>
      <c r="D44" s="660">
        <v>0.38442900000000002</v>
      </c>
      <c r="E44" s="660">
        <v>0</v>
      </c>
      <c r="F44" s="660">
        <v>0</v>
      </c>
      <c r="G44" s="660">
        <v>0.13056400000000001</v>
      </c>
      <c r="H44" s="660">
        <v>7.1900000000000002E-4</v>
      </c>
      <c r="I44" s="660">
        <v>-9.9150000000000002E-3</v>
      </c>
      <c r="J44" s="660">
        <v>-5.9280000000000001E-3</v>
      </c>
      <c r="K44" s="660">
        <v>-7.0299999999999996E-4</v>
      </c>
      <c r="L44" s="660">
        <v>544.28</v>
      </c>
      <c r="M44" s="660">
        <v>122.62000000000002</v>
      </c>
      <c r="N44" s="660">
        <v>3.0786297969517583E-5</v>
      </c>
      <c r="O44" s="660">
        <v>0.28760599999999997</v>
      </c>
      <c r="P44" s="660">
        <v>9.6823000000000006E-2</v>
      </c>
      <c r="Q44" s="660">
        <v>0</v>
      </c>
      <c r="R44" s="660">
        <v>0</v>
      </c>
      <c r="S44" s="660">
        <v>3</v>
      </c>
    </row>
    <row r="45" spans="2:19" s="657" customFormat="1" ht="24" customHeight="1">
      <c r="B45" s="659">
        <v>39</v>
      </c>
      <c r="C45" s="658" t="s">
        <v>983</v>
      </c>
      <c r="D45" s="660">
        <v>49.849440999999999</v>
      </c>
      <c r="E45" s="660">
        <v>0</v>
      </c>
      <c r="F45" s="660">
        <v>3.6956999999999997E-2</v>
      </c>
      <c r="G45" s="660">
        <v>14.171841000000001</v>
      </c>
      <c r="H45" s="660">
        <v>1.782227</v>
      </c>
      <c r="I45" s="660">
        <v>-1.5684959999999999</v>
      </c>
      <c r="J45" s="660">
        <v>-0.27084900000000001</v>
      </c>
      <c r="K45" s="660">
        <v>-1.2341359999999999</v>
      </c>
      <c r="L45" s="660">
        <v>29397.950000000004</v>
      </c>
      <c r="M45" s="660">
        <v>14939.410000000002</v>
      </c>
      <c r="N45" s="660">
        <v>4.0141937454202707E-3</v>
      </c>
      <c r="O45" s="660">
        <v>43.666007</v>
      </c>
      <c r="P45" s="660">
        <v>4.9624750000000004</v>
      </c>
      <c r="Q45" s="660">
        <v>1.2209589999999999</v>
      </c>
      <c r="R45" s="660">
        <v>0</v>
      </c>
      <c r="S45" s="660">
        <v>2</v>
      </c>
    </row>
    <row r="46" spans="2:19" s="657" customFormat="1" ht="24" customHeight="1">
      <c r="B46" s="659">
        <v>40</v>
      </c>
      <c r="C46" s="658" t="s">
        <v>982</v>
      </c>
      <c r="D46" s="660">
        <v>947.346093</v>
      </c>
      <c r="E46" s="660">
        <v>0</v>
      </c>
      <c r="F46" s="660">
        <v>3.705638</v>
      </c>
      <c r="G46" s="660">
        <v>76.448006000000007</v>
      </c>
      <c r="H46" s="660">
        <v>54.080899000000002</v>
      </c>
      <c r="I46" s="660">
        <v>-43.415553000000003</v>
      </c>
      <c r="J46" s="660">
        <v>-5.499193</v>
      </c>
      <c r="K46" s="660">
        <v>-36.054958999999997</v>
      </c>
      <c r="L46" s="660">
        <v>410329.57000000018</v>
      </c>
      <c r="M46" s="660">
        <v>272023.5300000002</v>
      </c>
      <c r="N46" s="660">
        <v>7.7348681575714076E-2</v>
      </c>
      <c r="O46" s="660">
        <v>795.86477400000001</v>
      </c>
      <c r="P46" s="660">
        <v>76.792238999999995</v>
      </c>
      <c r="Q46" s="660">
        <v>74.688817</v>
      </c>
      <c r="R46" s="660">
        <v>2.63E-4</v>
      </c>
      <c r="S46" s="660">
        <v>3</v>
      </c>
    </row>
    <row r="47" spans="2:19" ht="20.100000000000001" customHeight="1">
      <c r="B47" s="662">
        <v>41</v>
      </c>
      <c r="C47" s="661" t="s">
        <v>981</v>
      </c>
      <c r="D47" s="660">
        <v>645.31074699999999</v>
      </c>
      <c r="E47" s="660">
        <v>0</v>
      </c>
      <c r="F47" s="660">
        <v>2.3344109999999998</v>
      </c>
      <c r="G47" s="660">
        <v>46.773943000000003</v>
      </c>
      <c r="H47" s="660">
        <v>47.218083999999998</v>
      </c>
      <c r="I47" s="660">
        <v>-35.763961000000002</v>
      </c>
      <c r="J47" s="660">
        <v>-3.5455290000000002</v>
      </c>
      <c r="K47" s="660">
        <v>-31.009689999999999</v>
      </c>
      <c r="L47" s="660">
        <v>213772.43</v>
      </c>
      <c r="M47" s="660">
        <v>138411.97999999998</v>
      </c>
      <c r="N47" s="660">
        <v>5.31714500118202E-2</v>
      </c>
      <c r="O47" s="660">
        <v>541.04177100000004</v>
      </c>
      <c r="P47" s="660">
        <v>66.039354000000003</v>
      </c>
      <c r="Q47" s="660">
        <v>38.229359000000002</v>
      </c>
      <c r="R47" s="660">
        <v>2.63E-4</v>
      </c>
      <c r="S47" s="660">
        <v>3</v>
      </c>
    </row>
    <row r="48" spans="2:19" ht="20.100000000000001" customHeight="1">
      <c r="B48" s="662">
        <v>42</v>
      </c>
      <c r="C48" s="661" t="s">
        <v>980</v>
      </c>
      <c r="D48" s="660">
        <v>151.83034699999999</v>
      </c>
      <c r="E48" s="660">
        <v>0</v>
      </c>
      <c r="F48" s="660">
        <v>0.614398</v>
      </c>
      <c r="G48" s="660">
        <v>7.0634759999999996</v>
      </c>
      <c r="H48" s="660">
        <v>1.44106</v>
      </c>
      <c r="I48" s="660">
        <v>-1.706774</v>
      </c>
      <c r="J48" s="660">
        <v>-0.363595</v>
      </c>
      <c r="K48" s="660">
        <v>-1.1424529999999999</v>
      </c>
      <c r="L48" s="660">
        <v>56042.040000000008</v>
      </c>
      <c r="M48" s="660">
        <v>42397.610000000008</v>
      </c>
      <c r="N48" s="660">
        <v>1.1986629296062434E-2</v>
      </c>
      <c r="O48" s="660">
        <v>116.45367</v>
      </c>
      <c r="P48" s="660">
        <v>1.257908</v>
      </c>
      <c r="Q48" s="660">
        <v>34.118769</v>
      </c>
      <c r="R48" s="660">
        <v>0</v>
      </c>
      <c r="S48" s="660">
        <v>3</v>
      </c>
    </row>
    <row r="49" spans="2:21" ht="20.100000000000001" customHeight="1">
      <c r="B49" s="662">
        <v>43</v>
      </c>
      <c r="C49" s="661" t="s">
        <v>979</v>
      </c>
      <c r="D49" s="660">
        <v>150.20499899999999</v>
      </c>
      <c r="E49" s="660">
        <v>0</v>
      </c>
      <c r="F49" s="660">
        <v>0.75682899999999997</v>
      </c>
      <c r="G49" s="660">
        <v>22.610586999999999</v>
      </c>
      <c r="H49" s="660">
        <v>5.4217550000000001</v>
      </c>
      <c r="I49" s="660">
        <v>-5.9448179999999997</v>
      </c>
      <c r="J49" s="660">
        <v>-1.590069</v>
      </c>
      <c r="K49" s="660">
        <v>-3.9028160000000001</v>
      </c>
      <c r="L49" s="660">
        <v>140515.09999999998</v>
      </c>
      <c r="M49" s="660">
        <v>91213.939999999973</v>
      </c>
      <c r="N49" s="660">
        <v>1.2190602267831478E-2</v>
      </c>
      <c r="O49" s="660">
        <v>138.36933300000001</v>
      </c>
      <c r="P49" s="660">
        <v>9.4949770000000004</v>
      </c>
      <c r="Q49" s="660">
        <v>2.3406889999999998</v>
      </c>
      <c r="R49" s="660">
        <v>0</v>
      </c>
      <c r="S49" s="660">
        <v>2</v>
      </c>
    </row>
    <row r="50" spans="2:21" s="657" customFormat="1" ht="24" customHeight="1">
      <c r="B50" s="659">
        <v>44</v>
      </c>
      <c r="C50" s="658" t="s">
        <v>978</v>
      </c>
      <c r="D50" s="660">
        <v>1988.5263299999999</v>
      </c>
      <c r="E50" s="660">
        <v>9.4499999999999998E-4</v>
      </c>
      <c r="F50" s="660">
        <v>5.1643100000000004</v>
      </c>
      <c r="G50" s="660">
        <v>212.96335500000001</v>
      </c>
      <c r="H50" s="660">
        <v>65.639405999999994</v>
      </c>
      <c r="I50" s="660">
        <v>-63.375602000000001</v>
      </c>
      <c r="J50" s="660">
        <v>-14.069758999999999</v>
      </c>
      <c r="K50" s="660">
        <v>-45.236702000000001</v>
      </c>
      <c r="L50" s="660">
        <v>1639874.0900000008</v>
      </c>
      <c r="M50" s="660">
        <v>1039891.0700000003</v>
      </c>
      <c r="N50" s="660">
        <v>0.16019180268283834</v>
      </c>
      <c r="O50" s="660">
        <v>1801.7883790000001</v>
      </c>
      <c r="P50" s="660">
        <v>148.856178</v>
      </c>
      <c r="Q50" s="660">
        <v>37.283158999999998</v>
      </c>
      <c r="R50" s="660">
        <v>0.59861399999999998</v>
      </c>
      <c r="S50" s="660">
        <v>2</v>
      </c>
    </row>
    <row r="51" spans="2:21" s="657" customFormat="1" ht="24" customHeight="1">
      <c r="B51" s="659">
        <v>45</v>
      </c>
      <c r="C51" s="658" t="s">
        <v>977</v>
      </c>
      <c r="D51" s="660">
        <v>725.77808400000004</v>
      </c>
      <c r="E51" s="660">
        <v>8.3299999999999997E-4</v>
      </c>
      <c r="F51" s="660">
        <v>9.7606999999999999E-2</v>
      </c>
      <c r="G51" s="660">
        <v>47.327525000000001</v>
      </c>
      <c r="H51" s="660">
        <v>48.453318000000003</v>
      </c>
      <c r="I51" s="660">
        <v>-34.530822000000001</v>
      </c>
      <c r="J51" s="660">
        <v>-3.6169060000000002</v>
      </c>
      <c r="K51" s="660">
        <v>-29.786178</v>
      </c>
      <c r="L51" s="660">
        <v>321075.28000000009</v>
      </c>
      <c r="M51" s="660">
        <v>156533.03000000012</v>
      </c>
      <c r="N51" s="660">
        <v>5.9357249502895879E-2</v>
      </c>
      <c r="O51" s="660">
        <v>559.097578</v>
      </c>
      <c r="P51" s="660">
        <v>124.00782700000001</v>
      </c>
      <c r="Q51" s="660">
        <v>42.672679000000002</v>
      </c>
      <c r="R51" s="660">
        <v>0</v>
      </c>
      <c r="S51" s="660">
        <v>3</v>
      </c>
    </row>
    <row r="52" spans="2:21" ht="20.100000000000001" customHeight="1">
      <c r="B52" s="662">
        <v>46</v>
      </c>
      <c r="C52" s="661" t="s">
        <v>976</v>
      </c>
      <c r="D52" s="660">
        <v>294.13461699999999</v>
      </c>
      <c r="E52" s="660">
        <v>0</v>
      </c>
      <c r="F52" s="660">
        <v>3.5869999999999999E-2</v>
      </c>
      <c r="G52" s="660">
        <v>40.816927</v>
      </c>
      <c r="H52" s="660">
        <v>8.9015219999999999</v>
      </c>
      <c r="I52" s="660">
        <v>-9.6106269999999991</v>
      </c>
      <c r="J52" s="660">
        <v>-2.7147929999999998</v>
      </c>
      <c r="K52" s="660">
        <v>-6.2380509999999996</v>
      </c>
      <c r="L52" s="660">
        <v>219898.66999999998</v>
      </c>
      <c r="M52" s="660">
        <v>99743.420000000013</v>
      </c>
      <c r="N52" s="660">
        <v>2.3713364766034604E-2</v>
      </c>
      <c r="O52" s="660">
        <v>269.05090300000001</v>
      </c>
      <c r="P52" s="660">
        <v>23.805872000000001</v>
      </c>
      <c r="Q52" s="660">
        <v>1.2778419999999999</v>
      </c>
      <c r="R52" s="660">
        <v>0</v>
      </c>
      <c r="S52" s="660">
        <v>3</v>
      </c>
    </row>
    <row r="53" spans="2:21" ht="20.100000000000001" customHeight="1">
      <c r="B53" s="662">
        <v>47</v>
      </c>
      <c r="C53" s="661" t="s">
        <v>975</v>
      </c>
      <c r="D53" s="660">
        <v>5.3400920000000003</v>
      </c>
      <c r="E53" s="660">
        <v>0</v>
      </c>
      <c r="F53" s="660">
        <v>0</v>
      </c>
      <c r="G53" s="660">
        <v>0.27625499999999997</v>
      </c>
      <c r="H53" s="660">
        <v>2.0565E-2</v>
      </c>
      <c r="I53" s="660">
        <v>-3.8211000000000002E-2</v>
      </c>
      <c r="J53" s="660">
        <v>-1.7183E-2</v>
      </c>
      <c r="K53" s="660">
        <v>-1.5597E-2</v>
      </c>
      <c r="L53" s="660">
        <v>4315.25</v>
      </c>
      <c r="M53" s="660">
        <v>2552.0200000000009</v>
      </c>
      <c r="N53" s="660">
        <v>4.1988372216117994E-4</v>
      </c>
      <c r="O53" s="660">
        <v>5.1002359999999998</v>
      </c>
      <c r="P53" s="660">
        <v>8.5242999999999999E-2</v>
      </c>
      <c r="Q53" s="660">
        <v>0.154613</v>
      </c>
      <c r="R53" s="660">
        <v>0</v>
      </c>
      <c r="S53" s="660">
        <v>3</v>
      </c>
    </row>
    <row r="54" spans="2:21" ht="20.100000000000001" customHeight="1">
      <c r="B54" s="662">
        <v>48</v>
      </c>
      <c r="C54" s="661" t="s">
        <v>974</v>
      </c>
      <c r="D54" s="660">
        <v>19.144537</v>
      </c>
      <c r="E54" s="660">
        <v>0</v>
      </c>
      <c r="F54" s="660">
        <v>0</v>
      </c>
      <c r="G54" s="660">
        <v>1.0150000000000001E-3</v>
      </c>
      <c r="H54" s="660">
        <v>15.660816000000001</v>
      </c>
      <c r="I54" s="660">
        <v>-10.411154</v>
      </c>
      <c r="J54" s="660">
        <v>-2.41E-4</v>
      </c>
      <c r="K54" s="660">
        <v>-10.405200000000001</v>
      </c>
      <c r="L54" s="660">
        <v>12455.019999999999</v>
      </c>
      <c r="M54" s="660">
        <v>7380.4899999999989</v>
      </c>
      <c r="N54" s="660">
        <v>2.3074103069765017E-3</v>
      </c>
      <c r="O54" s="660">
        <v>7.3051320000000004</v>
      </c>
      <c r="P54" s="660">
        <v>11.839404999999999</v>
      </c>
      <c r="Q54" s="660">
        <v>0</v>
      </c>
      <c r="R54" s="660">
        <v>0</v>
      </c>
      <c r="S54" s="660">
        <v>5</v>
      </c>
    </row>
    <row r="55" spans="2:21" ht="20.100000000000001" customHeight="1">
      <c r="B55" s="662">
        <v>49</v>
      </c>
      <c r="C55" s="661" t="s">
        <v>973</v>
      </c>
      <c r="D55" s="660">
        <v>404.71284100000003</v>
      </c>
      <c r="E55" s="660">
        <v>8.3299999999999997E-4</v>
      </c>
      <c r="F55" s="660">
        <v>6.1737E-2</v>
      </c>
      <c r="G55" s="660">
        <v>5.3450920000000002</v>
      </c>
      <c r="H55" s="660">
        <v>23.582080999999999</v>
      </c>
      <c r="I55" s="660">
        <v>-14.124276</v>
      </c>
      <c r="J55" s="660">
        <v>-0.75507100000000005</v>
      </c>
      <c r="K55" s="660">
        <v>-12.914542000000001</v>
      </c>
      <c r="L55" s="660">
        <v>83268.060000000027</v>
      </c>
      <c r="M55" s="660">
        <v>46395.020000000019</v>
      </c>
      <c r="N55" s="660">
        <v>3.2698576619646341E-2</v>
      </c>
      <c r="O55" s="660">
        <v>275.19531000000001</v>
      </c>
      <c r="P55" s="660">
        <v>88.277306999999993</v>
      </c>
      <c r="Q55" s="660">
        <v>41.240223999999998</v>
      </c>
      <c r="R55" s="660">
        <v>0</v>
      </c>
      <c r="S55" s="660">
        <v>4</v>
      </c>
    </row>
    <row r="56" spans="2:21" ht="20.100000000000001" customHeight="1">
      <c r="B56" s="662">
        <v>50</v>
      </c>
      <c r="C56" s="661" t="s">
        <v>972</v>
      </c>
      <c r="D56" s="660">
        <v>2.4459970000000002</v>
      </c>
      <c r="E56" s="660">
        <v>0</v>
      </c>
      <c r="F56" s="660">
        <v>0</v>
      </c>
      <c r="G56" s="660">
        <v>0.88823600000000003</v>
      </c>
      <c r="H56" s="660">
        <v>0.28833399999999998</v>
      </c>
      <c r="I56" s="660">
        <v>-0.34655399999999997</v>
      </c>
      <c r="J56" s="660">
        <v>-0.12961800000000001</v>
      </c>
      <c r="K56" s="660">
        <v>-0.212788</v>
      </c>
      <c r="L56" s="660">
        <v>1138.28</v>
      </c>
      <c r="M56" s="660">
        <v>462.07999999999993</v>
      </c>
      <c r="N56" s="660">
        <v>2.1801408807734296E-4</v>
      </c>
      <c r="O56" s="660">
        <v>2.4459970000000002</v>
      </c>
      <c r="P56" s="660">
        <v>0</v>
      </c>
      <c r="Q56" s="660">
        <v>0</v>
      </c>
      <c r="R56" s="660">
        <v>0</v>
      </c>
      <c r="S56" s="660">
        <v>1</v>
      </c>
    </row>
    <row r="57" spans="2:21" s="657" customFormat="1" ht="24" customHeight="1">
      <c r="B57" s="659">
        <v>51</v>
      </c>
      <c r="C57" s="658" t="s">
        <v>971</v>
      </c>
      <c r="D57" s="660">
        <v>1116.279552</v>
      </c>
      <c r="E57" s="660">
        <v>0</v>
      </c>
      <c r="F57" s="660">
        <v>1.5E-5</v>
      </c>
      <c r="G57" s="660">
        <v>86.441591000000003</v>
      </c>
      <c r="H57" s="660">
        <v>114.413302</v>
      </c>
      <c r="I57" s="660">
        <v>-55.065545999999998</v>
      </c>
      <c r="J57" s="660">
        <v>-8.0796759999999992</v>
      </c>
      <c r="K57" s="660">
        <v>-45.098880999999999</v>
      </c>
      <c r="L57" s="660">
        <v>154439.02000000002</v>
      </c>
      <c r="M57" s="660">
        <v>81434.02</v>
      </c>
      <c r="N57" s="660">
        <v>9.1446814731364165E-2</v>
      </c>
      <c r="O57" s="660">
        <v>440.09400099999999</v>
      </c>
      <c r="P57" s="660">
        <v>254.20174</v>
      </c>
      <c r="Q57" s="660">
        <v>357.484264</v>
      </c>
      <c r="R57" s="660">
        <v>64.499547000000007</v>
      </c>
      <c r="S57" s="660">
        <v>9</v>
      </c>
    </row>
    <row r="58" spans="2:21" s="657" customFormat="1" ht="24" customHeight="1">
      <c r="B58" s="659">
        <v>52</v>
      </c>
      <c r="C58" s="658" t="s">
        <v>970</v>
      </c>
      <c r="D58" s="660">
        <v>1323.140218</v>
      </c>
      <c r="E58" s="660">
        <v>0</v>
      </c>
      <c r="F58" s="660">
        <v>2.0999999999999999E-5</v>
      </c>
      <c r="G58" s="660">
        <v>84.307198</v>
      </c>
      <c r="H58" s="660">
        <v>53.179034999999999</v>
      </c>
      <c r="I58" s="660">
        <v>-38.288384000000001</v>
      </c>
      <c r="J58" s="660">
        <v>-8.0420250000000006</v>
      </c>
      <c r="K58" s="647">
        <v>-28.257209</v>
      </c>
      <c r="L58" s="647">
        <v>113668.29999999993</v>
      </c>
      <c r="M58" s="647">
        <v>15363.81</v>
      </c>
      <c r="N58" s="647">
        <v>0.10628663157943488</v>
      </c>
      <c r="O58" s="647">
        <v>842.13028499999996</v>
      </c>
      <c r="P58" s="660">
        <v>281.94790799999998</v>
      </c>
      <c r="Q58" s="660">
        <v>198.37327500000001</v>
      </c>
      <c r="R58" s="660">
        <v>0.68874999999999997</v>
      </c>
      <c r="S58" s="660">
        <v>5</v>
      </c>
    </row>
    <row r="59" spans="2:21" s="653" customFormat="1" ht="27" customHeight="1">
      <c r="B59" s="656">
        <v>53</v>
      </c>
      <c r="C59" s="655" t="s">
        <v>969</v>
      </c>
      <c r="D59" s="654">
        <v>2893.7015729999998</v>
      </c>
      <c r="E59" s="654">
        <v>153.30312900000001</v>
      </c>
      <c r="F59" s="654">
        <v>159.13153600000001</v>
      </c>
      <c r="G59" s="654">
        <v>145.020509</v>
      </c>
      <c r="H59" s="654">
        <v>94.510605999999996</v>
      </c>
      <c r="I59" s="654">
        <v>-83.383615000000006</v>
      </c>
      <c r="J59" s="654">
        <v>-10.903157999999999</v>
      </c>
      <c r="K59" s="654">
        <v>-66.374458000000004</v>
      </c>
      <c r="L59" s="654">
        <v>1805840.7500000012</v>
      </c>
      <c r="M59" s="654">
        <v>1394955.0400000017</v>
      </c>
      <c r="N59" s="654">
        <v>0.2324207859222244</v>
      </c>
      <c r="O59" s="654">
        <v>2136.5597130000001</v>
      </c>
      <c r="P59" s="654">
        <v>305.512655</v>
      </c>
      <c r="Q59" s="654">
        <v>453.73052100000001</v>
      </c>
      <c r="R59" s="654">
        <v>-2.0397690000000002</v>
      </c>
      <c r="S59" s="654">
        <v>4</v>
      </c>
    </row>
    <row r="60" spans="2:21" s="646" customFormat="1" ht="20.100000000000001" customHeight="1">
      <c r="B60" s="652">
        <v>54</v>
      </c>
      <c r="C60" s="651" t="s">
        <v>968</v>
      </c>
      <c r="D60" s="660">
        <v>37.884310999999997</v>
      </c>
      <c r="E60" s="650">
        <v>0</v>
      </c>
      <c r="F60" s="650">
        <v>1.4100000000000001E-4</v>
      </c>
      <c r="G60" s="650">
        <v>0.58958999999999995</v>
      </c>
      <c r="H60" s="650">
        <v>0.57940499999999995</v>
      </c>
      <c r="I60" s="650">
        <v>-0.97882999999999998</v>
      </c>
      <c r="J60" s="650">
        <v>-4.5607000000000002E-2</v>
      </c>
      <c r="K60" s="650">
        <v>-0.577399</v>
      </c>
      <c r="L60" s="650">
        <v>2454.9</v>
      </c>
      <c r="M60" s="650">
        <v>280.14999999999992</v>
      </c>
      <c r="N60" s="650">
        <v>3.0340420463712287E-3</v>
      </c>
      <c r="O60" s="650">
        <v>18.660056000000001</v>
      </c>
      <c r="P60" s="650">
        <v>2.5416430000000001</v>
      </c>
      <c r="Q60" s="650">
        <v>16.682611999999999</v>
      </c>
      <c r="R60" s="650">
        <v>0</v>
      </c>
      <c r="S60" s="650">
        <v>7</v>
      </c>
    </row>
    <row r="61" spans="2:21" s="646" customFormat="1" ht="20.100000000000001" customHeight="1">
      <c r="B61" s="649">
        <v>55</v>
      </c>
      <c r="C61" s="648" t="s">
        <v>967</v>
      </c>
      <c r="D61" s="647">
        <v>2855.817262</v>
      </c>
      <c r="E61" s="647">
        <v>153.30312900000001</v>
      </c>
      <c r="F61" s="647">
        <v>159.131395</v>
      </c>
      <c r="G61" s="647">
        <v>144.43091899999999</v>
      </c>
      <c r="H61" s="647">
        <v>93.931201000000001</v>
      </c>
      <c r="I61" s="647">
        <v>-82.404785000000004</v>
      </c>
      <c r="J61" s="647">
        <v>-10.857551000000001</v>
      </c>
      <c r="K61" s="647">
        <v>-65.797059000000004</v>
      </c>
      <c r="L61" s="647">
        <v>1803385.8500000013</v>
      </c>
      <c r="M61" s="647">
        <v>1394674.8900000018</v>
      </c>
      <c r="N61" s="647">
        <v>0.22938674387585317</v>
      </c>
      <c r="O61" s="647">
        <v>2117.8996569999999</v>
      </c>
      <c r="P61" s="647">
        <v>302.97101199999997</v>
      </c>
      <c r="Q61" s="647">
        <v>437.047909</v>
      </c>
      <c r="R61" s="647">
        <v>-2.0397690000000002</v>
      </c>
      <c r="S61" s="647">
        <v>4</v>
      </c>
    </row>
    <row r="62" spans="2:21" s="642" customFormat="1" ht="27" customHeight="1" thickBot="1">
      <c r="B62" s="645">
        <v>56</v>
      </c>
      <c r="C62" s="644" t="s">
        <v>591</v>
      </c>
      <c r="D62" s="643">
        <v>12390.573694999999</v>
      </c>
      <c r="E62" s="643">
        <v>402.49613299999999</v>
      </c>
      <c r="F62" s="643">
        <v>190.648158</v>
      </c>
      <c r="G62" s="643">
        <v>940.465554</v>
      </c>
      <c r="H62" s="643">
        <v>513.60863600000005</v>
      </c>
      <c r="I62" s="643">
        <v>-418.45781699999998</v>
      </c>
      <c r="J62" s="643">
        <v>-70.325308000000007</v>
      </c>
      <c r="K62" s="643">
        <v>-326.00045899999998</v>
      </c>
      <c r="L62" s="643">
        <v>8149618.629999999</v>
      </c>
      <c r="M62" s="643">
        <v>5429198.4399999967</v>
      </c>
      <c r="N62" s="643">
        <v>1.0000000000000004</v>
      </c>
      <c r="O62" s="643">
        <v>9423.0110490000006</v>
      </c>
      <c r="P62" s="643">
        <v>1585.211644</v>
      </c>
      <c r="Q62" s="643">
        <v>1318.6292269999999</v>
      </c>
      <c r="R62" s="643">
        <v>63.783321999999998</v>
      </c>
      <c r="S62" s="643">
        <v>4</v>
      </c>
    </row>
    <row r="63" spans="2:21" ht="36" customHeight="1">
      <c r="C63" s="1178" t="s">
        <v>966</v>
      </c>
      <c r="D63" s="1178"/>
      <c r="E63" s="1178"/>
      <c r="F63" s="1178"/>
      <c r="G63" s="1178"/>
      <c r="H63" s="1178"/>
      <c r="I63" s="1178"/>
      <c r="J63" s="1178"/>
      <c r="K63" s="1178"/>
      <c r="L63" s="1178"/>
      <c r="M63" s="1178"/>
      <c r="N63" s="1178"/>
      <c r="O63" s="1178"/>
      <c r="P63" s="1178"/>
      <c r="Q63" s="1178"/>
      <c r="R63" s="1178"/>
      <c r="S63" s="1178"/>
      <c r="T63" s="1178"/>
      <c r="U63" s="1178"/>
    </row>
  </sheetData>
  <mergeCells count="10">
    <mergeCell ref="C63:U63"/>
    <mergeCell ref="Q5:Q6"/>
    <mergeCell ref="R5:R6"/>
    <mergeCell ref="S5:S6"/>
    <mergeCell ref="D5:H5"/>
    <mergeCell ref="I5:K5"/>
    <mergeCell ref="L5:M5"/>
    <mergeCell ref="N5:N6"/>
    <mergeCell ref="O5:O6"/>
    <mergeCell ref="P5:P6"/>
  </mergeCells>
  <hyperlinks>
    <hyperlink ref="U1" location="Índice!A1" display="Voltar ao Índice" xr:uid="{00000000-0004-0000-2D00-000000000000}"/>
  </hyperlinks>
  <pageMargins left="0.70866141732283472" right="0.70866141732283472" top="0.74803149606299213" bottom="0.74803149606299213" header="0.31496062992125984" footer="0.31496062992125984"/>
  <pageSetup paperSize="9" scale="29" orientation="landscape" r:id="rId1"/>
  <headerFooter>
    <oddFooter>&amp;C1</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0000"/>
  </sheetPr>
  <dimension ref="A1:U16"/>
  <sheetViews>
    <sheetView showGridLines="0" zoomScale="90" zoomScaleNormal="90" zoomScalePageLayoutView="40" workbookViewId="0"/>
  </sheetViews>
  <sheetFormatPr defaultColWidth="8.85546875" defaultRowHeight="16.5"/>
  <cols>
    <col min="1" max="1" width="4.7109375" style="681" customWidth="1"/>
    <col min="2" max="2" width="3" style="680" bestFit="1" customWidth="1"/>
    <col min="3" max="3" width="52.140625" style="680" customWidth="1"/>
    <col min="4" max="17" width="10.7109375" style="680" customWidth="1"/>
    <col min="18" max="18" width="19.140625" style="680" customWidth="1"/>
    <col min="19" max="19" width="16.7109375" style="680" customWidth="1"/>
    <col min="20" max="20" width="8.85546875" style="680"/>
    <col min="21" max="21" width="14.28515625" style="680" bestFit="1" customWidth="1"/>
    <col min="22" max="16384" width="8.85546875" style="680"/>
  </cols>
  <sheetData>
    <row r="1" spans="2:21" s="641" customFormat="1" ht="19.5">
      <c r="C1" s="636" t="s">
        <v>1064</v>
      </c>
      <c r="D1" s="640"/>
      <c r="U1" s="679" t="s">
        <v>1038</v>
      </c>
    </row>
    <row r="2" spans="2:21" s="641" customFormat="1">
      <c r="C2" s="807"/>
      <c r="D2" s="640"/>
    </row>
    <row r="3" spans="2:21" s="641" customFormat="1" ht="17.25" thickBot="1">
      <c r="D3" s="638" t="s">
        <v>4</v>
      </c>
      <c r="E3" s="638" t="s">
        <v>5</v>
      </c>
      <c r="F3" s="638" t="s">
        <v>6</v>
      </c>
      <c r="G3" s="638" t="s">
        <v>41</v>
      </c>
      <c r="H3" s="638" t="s">
        <v>42</v>
      </c>
      <c r="I3" s="638" t="s">
        <v>94</v>
      </c>
      <c r="J3" s="638" t="s">
        <v>95</v>
      </c>
      <c r="K3" s="638" t="s">
        <v>96</v>
      </c>
      <c r="L3" s="638" t="s">
        <v>218</v>
      </c>
      <c r="M3" s="638" t="s">
        <v>219</v>
      </c>
      <c r="N3" s="638" t="s">
        <v>220</v>
      </c>
      <c r="O3" s="638" t="s">
        <v>221</v>
      </c>
      <c r="P3" s="638" t="s">
        <v>222</v>
      </c>
      <c r="Q3" s="638" t="s">
        <v>443</v>
      </c>
      <c r="R3" s="638" t="s">
        <v>444</v>
      </c>
      <c r="S3" s="638" t="s">
        <v>594</v>
      </c>
    </row>
    <row r="4" spans="2:21" s="641" customFormat="1" ht="24" customHeight="1">
      <c r="C4" s="670" t="s">
        <v>1063</v>
      </c>
      <c r="D4" s="1149" t="s">
        <v>1062</v>
      </c>
      <c r="E4" s="1149"/>
      <c r="F4" s="1149"/>
      <c r="G4" s="1149"/>
      <c r="H4" s="1149"/>
      <c r="I4" s="1149"/>
      <c r="J4" s="1149"/>
      <c r="K4" s="1149"/>
      <c r="L4" s="1149"/>
      <c r="M4" s="1149"/>
      <c r="N4" s="1149"/>
      <c r="O4" s="1149"/>
      <c r="P4" s="1149"/>
      <c r="Q4" s="1149"/>
      <c r="R4" s="1149"/>
      <c r="S4" s="1149"/>
    </row>
    <row r="5" spans="2:21" s="641" customFormat="1" ht="38.25" customHeight="1">
      <c r="C5" s="640"/>
      <c r="D5" s="701"/>
      <c r="E5" s="1150" t="s">
        <v>1061</v>
      </c>
      <c r="F5" s="1150"/>
      <c r="G5" s="1150"/>
      <c r="H5" s="1150"/>
      <c r="I5" s="1150"/>
      <c r="J5" s="1150"/>
      <c r="K5" s="1150" t="s">
        <v>1060</v>
      </c>
      <c r="L5" s="1150"/>
      <c r="M5" s="1150"/>
      <c r="N5" s="1150"/>
      <c r="O5" s="1150"/>
      <c r="P5" s="1150"/>
      <c r="Q5" s="1150"/>
      <c r="R5" s="1150" t="s">
        <v>1059</v>
      </c>
      <c r="S5" s="1150"/>
    </row>
    <row r="6" spans="2:21" s="641" customFormat="1" ht="132">
      <c r="C6" s="640"/>
      <c r="D6" s="701"/>
      <c r="E6" s="701" t="s">
        <v>1058</v>
      </c>
      <c r="F6" s="701" t="s">
        <v>1057</v>
      </c>
      <c r="G6" s="701" t="s">
        <v>1056</v>
      </c>
      <c r="H6" s="701" t="s">
        <v>1055</v>
      </c>
      <c r="I6" s="701" t="s">
        <v>1054</v>
      </c>
      <c r="J6" s="701" t="s">
        <v>1053</v>
      </c>
      <c r="K6" s="701" t="s">
        <v>1052</v>
      </c>
      <c r="L6" s="701" t="s">
        <v>1051</v>
      </c>
      <c r="M6" s="701" t="s">
        <v>1050</v>
      </c>
      <c r="N6" s="701" t="s">
        <v>1049</v>
      </c>
      <c r="O6" s="701" t="s">
        <v>1048</v>
      </c>
      <c r="P6" s="701" t="s">
        <v>1047</v>
      </c>
      <c r="Q6" s="701" t="s">
        <v>1046</v>
      </c>
      <c r="R6" s="640"/>
      <c r="S6" s="640" t="s">
        <v>1040</v>
      </c>
    </row>
    <row r="7" spans="2:21" s="691" customFormat="1" ht="29.25" customHeight="1">
      <c r="B7" s="700">
        <v>1</v>
      </c>
      <c r="C7" s="699" t="s">
        <v>1045</v>
      </c>
      <c r="D7" s="698">
        <v>26254.653310000002</v>
      </c>
      <c r="E7" s="698">
        <v>13845.544607</v>
      </c>
      <c r="F7" s="698">
        <v>9961.6613890000008</v>
      </c>
      <c r="G7" s="698">
        <v>2031.3627610000001</v>
      </c>
      <c r="H7" s="698">
        <v>151.81027599999999</v>
      </c>
      <c r="I7" s="698">
        <v>0.96201199999999998</v>
      </c>
      <c r="J7" s="698">
        <v>0.26024000000000003</v>
      </c>
      <c r="K7" s="698">
        <v>1000.317492</v>
      </c>
      <c r="L7" s="698">
        <v>1231.430343</v>
      </c>
      <c r="M7" s="698">
        <v>2344.441722</v>
      </c>
      <c r="N7" s="698">
        <v>2357.1391410000001</v>
      </c>
      <c r="O7" s="698">
        <v>1346.945532</v>
      </c>
      <c r="P7" s="698">
        <v>544.66189199999997</v>
      </c>
      <c r="Q7" s="698">
        <v>1.9846889999999999</v>
      </c>
      <c r="R7" s="698">
        <v>17427.732499000002</v>
      </c>
      <c r="S7" s="697">
        <v>0.98490137790357413</v>
      </c>
    </row>
    <row r="8" spans="2:21" s="641" customFormat="1" ht="30" customHeight="1">
      <c r="B8" s="662">
        <v>2</v>
      </c>
      <c r="C8" s="690" t="s">
        <v>1043</v>
      </c>
      <c r="D8" s="689">
        <v>3490.321414</v>
      </c>
      <c r="E8" s="689">
        <v>1338.344466</v>
      </c>
      <c r="F8" s="689">
        <v>1739.1845209999999</v>
      </c>
      <c r="G8" s="689">
        <v>175.91064499999999</v>
      </c>
      <c r="H8" s="689">
        <v>9.9749669999999995</v>
      </c>
      <c r="I8" s="689">
        <v>0.23908799999999999</v>
      </c>
      <c r="J8" s="689">
        <v>0.26024000000000003</v>
      </c>
      <c r="K8" s="689">
        <v>5.5391570000000003</v>
      </c>
      <c r="L8" s="689">
        <v>88.159830999999997</v>
      </c>
      <c r="M8" s="689">
        <v>47.541251000000003</v>
      </c>
      <c r="N8" s="689">
        <v>54.993684000000002</v>
      </c>
      <c r="O8" s="689">
        <v>26.982917</v>
      </c>
      <c r="P8" s="689">
        <v>14.126212000000001</v>
      </c>
      <c r="Q8" s="689">
        <v>0.83993399999999996</v>
      </c>
      <c r="R8" s="689">
        <v>3252.1384280000002</v>
      </c>
      <c r="S8" s="688">
        <v>0.93038191454253805</v>
      </c>
    </row>
    <row r="9" spans="2:21" s="641" customFormat="1" ht="30" customHeight="1">
      <c r="B9" s="662">
        <v>3</v>
      </c>
      <c r="C9" s="690" t="s">
        <v>1042</v>
      </c>
      <c r="D9" s="689">
        <v>22709.315356999999</v>
      </c>
      <c r="E9" s="689">
        <v>12487.57944</v>
      </c>
      <c r="F9" s="689">
        <v>8192.3643769999999</v>
      </c>
      <c r="G9" s="689">
        <v>1853.47631</v>
      </c>
      <c r="H9" s="689">
        <v>141.685439</v>
      </c>
      <c r="I9" s="689">
        <v>0.72292400000000001</v>
      </c>
      <c r="J9" s="689">
        <v>0</v>
      </c>
      <c r="K9" s="689">
        <v>994.77833499999997</v>
      </c>
      <c r="L9" s="689">
        <v>1143.1439290000001</v>
      </c>
      <c r="M9" s="689">
        <v>2295.9888380000002</v>
      </c>
      <c r="N9" s="689">
        <v>2301.9081999999999</v>
      </c>
      <c r="O9" s="689">
        <v>1319.553146</v>
      </c>
      <c r="P9" s="689">
        <v>529.663138</v>
      </c>
      <c r="Q9" s="689">
        <v>1.144755</v>
      </c>
      <c r="R9" s="689">
        <v>14123.135016</v>
      </c>
      <c r="S9" s="688">
        <v>0.99762893529219521</v>
      </c>
    </row>
    <row r="10" spans="2:21" s="641" customFormat="1" ht="30" customHeight="1">
      <c r="B10" s="662">
        <v>4</v>
      </c>
      <c r="C10" s="690" t="s">
        <v>1041</v>
      </c>
      <c r="D10" s="689">
        <v>55.016539000000002</v>
      </c>
      <c r="E10" s="689">
        <v>19.620701</v>
      </c>
      <c r="F10" s="689">
        <v>30.112490999999999</v>
      </c>
      <c r="G10" s="689">
        <v>1.975806</v>
      </c>
      <c r="H10" s="689">
        <v>0.14987</v>
      </c>
      <c r="I10" s="689">
        <v>0</v>
      </c>
      <c r="J10" s="689">
        <v>0</v>
      </c>
      <c r="K10" s="689">
        <v>0</v>
      </c>
      <c r="L10" s="689">
        <v>0.126583</v>
      </c>
      <c r="M10" s="689">
        <v>0.91163300000000003</v>
      </c>
      <c r="N10" s="689">
        <v>0.237257</v>
      </c>
      <c r="O10" s="689">
        <v>0.40946900000000003</v>
      </c>
      <c r="P10" s="689">
        <v>0.87254200000000004</v>
      </c>
      <c r="Q10" s="689">
        <v>0</v>
      </c>
      <c r="R10" s="689">
        <v>52.459054999999999</v>
      </c>
      <c r="S10" s="688">
        <v>0.93823318014401902</v>
      </c>
    </row>
    <row r="11" spans="2:21" s="641" customFormat="1" ht="30" customHeight="1">
      <c r="B11" s="662">
        <v>5</v>
      </c>
      <c r="C11" s="690" t="s">
        <v>1040</v>
      </c>
      <c r="D11" s="689">
        <v>25991.601285000001</v>
      </c>
      <c r="E11" s="689">
        <v>13845.544607</v>
      </c>
      <c r="F11" s="689">
        <v>9961.6613890000008</v>
      </c>
      <c r="G11" s="689">
        <v>2031.3627610000001</v>
      </c>
      <c r="H11" s="689">
        <v>151.81027599999999</v>
      </c>
      <c r="I11" s="689">
        <v>0.96201199999999998</v>
      </c>
      <c r="J11" s="689">
        <v>0.26024000000000003</v>
      </c>
      <c r="K11" s="696"/>
      <c r="L11" s="696"/>
      <c r="M11" s="696"/>
      <c r="N11" s="696"/>
      <c r="O11" s="696"/>
      <c r="P11" s="696"/>
      <c r="Q11" s="696"/>
      <c r="R11" s="689">
        <v>17164.680474000001</v>
      </c>
      <c r="S11" s="688">
        <v>0.99999518068512105</v>
      </c>
    </row>
    <row r="12" spans="2:21" s="691" customFormat="1" ht="30" customHeight="1">
      <c r="B12" s="695">
        <v>6</v>
      </c>
      <c r="C12" s="694" t="s">
        <v>1044</v>
      </c>
      <c r="D12" s="693">
        <v>0</v>
      </c>
      <c r="E12" s="693">
        <v>0</v>
      </c>
      <c r="F12" s="693">
        <v>0</v>
      </c>
      <c r="G12" s="693">
        <v>0</v>
      </c>
      <c r="H12" s="693">
        <v>0</v>
      </c>
      <c r="I12" s="693">
        <v>0</v>
      </c>
      <c r="J12" s="693">
        <v>0</v>
      </c>
      <c r="K12" s="693">
        <v>0</v>
      </c>
      <c r="L12" s="693">
        <v>0</v>
      </c>
      <c r="M12" s="693">
        <v>0</v>
      </c>
      <c r="N12" s="693">
        <v>0</v>
      </c>
      <c r="O12" s="693">
        <v>0</v>
      </c>
      <c r="P12" s="693">
        <v>0</v>
      </c>
      <c r="Q12" s="693">
        <v>0</v>
      </c>
      <c r="R12" s="693">
        <v>0</v>
      </c>
      <c r="S12" s="692">
        <v>0</v>
      </c>
    </row>
    <row r="13" spans="2:21" s="641" customFormat="1" ht="30" customHeight="1">
      <c r="B13" s="662">
        <v>7</v>
      </c>
      <c r="C13" s="690" t="s">
        <v>1043</v>
      </c>
      <c r="D13" s="689">
        <v>0</v>
      </c>
      <c r="E13" s="689">
        <v>0</v>
      </c>
      <c r="F13" s="689">
        <v>0</v>
      </c>
      <c r="G13" s="689">
        <v>0</v>
      </c>
      <c r="H13" s="689">
        <v>0</v>
      </c>
      <c r="I13" s="689">
        <v>0</v>
      </c>
      <c r="J13" s="689">
        <v>0</v>
      </c>
      <c r="K13" s="689">
        <v>0</v>
      </c>
      <c r="L13" s="689">
        <v>0</v>
      </c>
      <c r="M13" s="689">
        <v>0</v>
      </c>
      <c r="N13" s="689">
        <v>0</v>
      </c>
      <c r="O13" s="689">
        <v>0</v>
      </c>
      <c r="P13" s="689">
        <v>0</v>
      </c>
      <c r="Q13" s="689">
        <v>0</v>
      </c>
      <c r="R13" s="689">
        <v>0</v>
      </c>
      <c r="S13" s="688">
        <v>0</v>
      </c>
    </row>
    <row r="14" spans="2:21" s="641" customFormat="1" ht="30" customHeight="1">
      <c r="B14" s="662">
        <v>8</v>
      </c>
      <c r="C14" s="690" t="s">
        <v>1042</v>
      </c>
      <c r="D14" s="689">
        <v>0</v>
      </c>
      <c r="E14" s="689">
        <v>0</v>
      </c>
      <c r="F14" s="689">
        <v>0</v>
      </c>
      <c r="G14" s="689">
        <v>0</v>
      </c>
      <c r="H14" s="689">
        <v>0</v>
      </c>
      <c r="I14" s="689">
        <v>0</v>
      </c>
      <c r="J14" s="689">
        <v>0</v>
      </c>
      <c r="K14" s="689">
        <v>0</v>
      </c>
      <c r="L14" s="689">
        <v>0</v>
      </c>
      <c r="M14" s="689">
        <v>0</v>
      </c>
      <c r="N14" s="689">
        <v>0</v>
      </c>
      <c r="O14" s="689">
        <v>0</v>
      </c>
      <c r="P14" s="689">
        <v>0</v>
      </c>
      <c r="Q14" s="689">
        <v>0</v>
      </c>
      <c r="R14" s="689">
        <v>0</v>
      </c>
      <c r="S14" s="688">
        <v>0</v>
      </c>
    </row>
    <row r="15" spans="2:21" s="641" customFormat="1" ht="30" customHeight="1">
      <c r="B15" s="662">
        <v>9</v>
      </c>
      <c r="C15" s="690" t="s">
        <v>1041</v>
      </c>
      <c r="D15" s="689">
        <v>0</v>
      </c>
      <c r="E15" s="689">
        <v>0</v>
      </c>
      <c r="F15" s="689">
        <v>0</v>
      </c>
      <c r="G15" s="689">
        <v>0</v>
      </c>
      <c r="H15" s="689">
        <v>0</v>
      </c>
      <c r="I15" s="689">
        <v>0</v>
      </c>
      <c r="J15" s="689">
        <v>0</v>
      </c>
      <c r="K15" s="689">
        <v>0</v>
      </c>
      <c r="L15" s="689">
        <v>0</v>
      </c>
      <c r="M15" s="689">
        <v>0</v>
      </c>
      <c r="N15" s="689">
        <v>0</v>
      </c>
      <c r="O15" s="689">
        <v>0</v>
      </c>
      <c r="P15" s="689">
        <v>0</v>
      </c>
      <c r="Q15" s="689">
        <v>0</v>
      </c>
      <c r="R15" s="689">
        <v>0</v>
      </c>
      <c r="S15" s="688">
        <v>0</v>
      </c>
    </row>
    <row r="16" spans="2:21" s="641" customFormat="1" ht="30" customHeight="1" thickBot="1">
      <c r="B16" s="687">
        <v>10</v>
      </c>
      <c r="C16" s="686" t="s">
        <v>1040</v>
      </c>
      <c r="D16" s="684">
        <v>0</v>
      </c>
      <c r="E16" s="684">
        <v>0</v>
      </c>
      <c r="F16" s="684">
        <v>0</v>
      </c>
      <c r="G16" s="684">
        <v>0</v>
      </c>
      <c r="H16" s="684">
        <v>0</v>
      </c>
      <c r="I16" s="684">
        <v>0</v>
      </c>
      <c r="J16" s="684">
        <v>0</v>
      </c>
      <c r="K16" s="685"/>
      <c r="L16" s="685"/>
      <c r="M16" s="685"/>
      <c r="N16" s="685"/>
      <c r="O16" s="685"/>
      <c r="P16" s="685"/>
      <c r="Q16" s="685"/>
      <c r="R16" s="684">
        <v>0</v>
      </c>
      <c r="S16" s="683">
        <v>0</v>
      </c>
    </row>
  </sheetData>
  <mergeCells count="4">
    <mergeCell ref="D4:S4"/>
    <mergeCell ref="E5:J5"/>
    <mergeCell ref="K5:Q5"/>
    <mergeCell ref="R5:S5"/>
  </mergeCells>
  <hyperlinks>
    <hyperlink ref="U1" location="Índice!A1" display="Voltar ao Índice" xr:uid="{00000000-0004-0000-2E00-000000000000}"/>
  </hyperlinks>
  <pageMargins left="0.70866141732283472" right="0.70866141732283472" top="0.74803149606299213" bottom="0.74803149606299213" header="0.31496062992125984" footer="0.31496062992125984"/>
  <pageSetup paperSize="9" scale="48" orientation="landscape" r:id="rId1"/>
  <headerFooter>
    <oddFooter>&amp;C1</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0000"/>
  </sheetPr>
  <dimension ref="A1:I7"/>
  <sheetViews>
    <sheetView showGridLines="0" zoomScale="90" zoomScaleNormal="90" workbookViewId="0"/>
  </sheetViews>
  <sheetFormatPr defaultColWidth="9.140625" defaultRowHeight="16.5"/>
  <cols>
    <col min="1" max="1" width="4.7109375" style="639" customWidth="1"/>
    <col min="2" max="2" width="3.5703125" style="702" customWidth="1"/>
    <col min="3" max="7" width="25.7109375" style="702" customWidth="1"/>
    <col min="8" max="8" width="12.7109375" style="702" bestFit="1" customWidth="1"/>
    <col min="9" max="9" width="14.28515625" style="702" bestFit="1" customWidth="1"/>
    <col min="10" max="16384" width="9.140625" style="702"/>
  </cols>
  <sheetData>
    <row r="1" spans="2:9" ht="49.5" customHeight="1">
      <c r="C1" s="1151" t="s">
        <v>1071</v>
      </c>
      <c r="D1" s="1151"/>
      <c r="E1" s="1151"/>
      <c r="F1" s="1151"/>
      <c r="G1" s="1151"/>
      <c r="I1" s="679" t="s">
        <v>1038</v>
      </c>
    </row>
    <row r="2" spans="2:9">
      <c r="C2" s="807"/>
    </row>
    <row r="3" spans="2:9" ht="17.25" thickBot="1">
      <c r="B3" s="706"/>
      <c r="C3" s="706" t="s">
        <v>4</v>
      </c>
      <c r="D3" s="706" t="s">
        <v>5</v>
      </c>
      <c r="E3" s="706" t="s">
        <v>6</v>
      </c>
      <c r="F3" s="707" t="s">
        <v>41</v>
      </c>
      <c r="G3" s="706" t="s">
        <v>42</v>
      </c>
    </row>
    <row r="4" spans="2:9" ht="66.75" customHeight="1">
      <c r="B4" s="704"/>
      <c r="C4" s="704" t="s">
        <v>1070</v>
      </c>
      <c r="D4" s="704" t="s">
        <v>1069</v>
      </c>
      <c r="E4" s="704" t="s">
        <v>1068</v>
      </c>
      <c r="F4" s="705" t="s">
        <v>1067</v>
      </c>
      <c r="G4" s="704" t="s">
        <v>1066</v>
      </c>
    </row>
    <row r="5" spans="2:9" ht="15" customHeight="1" thickBot="1">
      <c r="B5" s="703">
        <v>1</v>
      </c>
      <c r="C5" s="1020">
        <v>54.253359000000003</v>
      </c>
      <c r="D5" s="1021">
        <v>1.1067453210675668E-3</v>
      </c>
      <c r="E5" s="1020">
        <v>0</v>
      </c>
      <c r="F5" s="1020">
        <v>1.2072996477809251E-2</v>
      </c>
      <c r="G5" s="1020">
        <v>1</v>
      </c>
    </row>
    <row r="6" spans="2:9" ht="15" customHeight="1">
      <c r="F6" s="625"/>
    </row>
    <row r="7" spans="2:9">
      <c r="C7" s="702" t="s">
        <v>1065</v>
      </c>
    </row>
  </sheetData>
  <mergeCells count="1">
    <mergeCell ref="C1:G1"/>
  </mergeCells>
  <hyperlinks>
    <hyperlink ref="I1" location="Índice!A1" display="Voltar ao Índice" xr:uid="{00000000-0004-0000-2F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0000"/>
  </sheetPr>
  <dimension ref="A1:S23"/>
  <sheetViews>
    <sheetView showGridLines="0" zoomScale="90" zoomScaleNormal="90" workbookViewId="0"/>
  </sheetViews>
  <sheetFormatPr defaultColWidth="8.85546875" defaultRowHeight="16.5"/>
  <cols>
    <col min="1" max="1" width="4.7109375" style="681" customWidth="1"/>
    <col min="2" max="2" width="3" style="680" bestFit="1" customWidth="1"/>
    <col min="3" max="3" width="68.42578125" style="680" customWidth="1"/>
    <col min="4" max="17" width="12.7109375" style="680" customWidth="1"/>
    <col min="18" max="18" width="8.85546875" style="680"/>
    <col min="19" max="19" width="14.28515625" style="680" bestFit="1" customWidth="1"/>
    <col min="20" max="16384" width="8.85546875" style="680"/>
  </cols>
  <sheetData>
    <row r="1" spans="2:19" ht="19.5">
      <c r="C1" s="636" t="s">
        <v>1083</v>
      </c>
      <c r="S1" s="679" t="s">
        <v>1038</v>
      </c>
    </row>
    <row r="2" spans="2:19">
      <c r="C2" s="807" t="s">
        <v>1037</v>
      </c>
    </row>
    <row r="4" spans="2:19" s="720" customFormat="1" ht="17.25" thickBot="1">
      <c r="C4" s="722" t="s">
        <v>4</v>
      </c>
      <c r="D4" s="723" t="s">
        <v>5</v>
      </c>
      <c r="E4" s="722" t="s">
        <v>6</v>
      </c>
      <c r="F4" s="722" t="s">
        <v>41</v>
      </c>
      <c r="G4" s="722" t="s">
        <v>42</v>
      </c>
      <c r="H4" s="722" t="s">
        <v>94</v>
      </c>
      <c r="I4" s="722" t="s">
        <v>95</v>
      </c>
      <c r="J4" s="722" t="s">
        <v>96</v>
      </c>
      <c r="K4" s="722" t="s">
        <v>218</v>
      </c>
      <c r="L4" s="722" t="s">
        <v>219</v>
      </c>
      <c r="M4" s="722" t="s">
        <v>220</v>
      </c>
      <c r="N4" s="721" t="s">
        <v>221</v>
      </c>
      <c r="O4" s="721" t="s">
        <v>222</v>
      </c>
      <c r="P4" s="721" t="s">
        <v>443</v>
      </c>
      <c r="Q4" s="721" t="s">
        <v>1082</v>
      </c>
    </row>
    <row r="5" spans="2:19" s="641" customFormat="1" ht="15" customHeight="1">
      <c r="B5" s="719"/>
      <c r="C5" s="1149" t="s">
        <v>1081</v>
      </c>
      <c r="D5" s="1153" t="s">
        <v>1010</v>
      </c>
      <c r="E5" s="1153"/>
      <c r="F5" s="1153"/>
      <c r="G5" s="1153"/>
      <c r="H5" s="1153"/>
      <c r="I5" s="1153"/>
      <c r="J5" s="1153"/>
      <c r="K5" s="1153"/>
      <c r="L5" s="1153"/>
      <c r="M5" s="1153"/>
      <c r="N5" s="1153"/>
      <c r="O5" s="1153"/>
      <c r="P5" s="1153"/>
      <c r="Q5" s="1153"/>
    </row>
    <row r="6" spans="2:19" s="641" customFormat="1" ht="26.25" customHeight="1">
      <c r="C6" s="1150"/>
      <c r="D6" s="718"/>
      <c r="E6" s="1150" t="s">
        <v>1080</v>
      </c>
      <c r="F6" s="1150"/>
      <c r="G6" s="1150"/>
      <c r="H6" s="1150"/>
      <c r="I6" s="1150"/>
      <c r="J6" s="1150"/>
      <c r="K6" s="1150"/>
      <c r="L6" s="1150"/>
      <c r="M6" s="1150"/>
      <c r="N6" s="1150"/>
      <c r="O6" s="1150"/>
      <c r="P6" s="1150"/>
      <c r="Q6" s="1150"/>
    </row>
    <row r="7" spans="2:19" s="641" customFormat="1" ht="52.5" customHeight="1">
      <c r="C7" s="1150"/>
      <c r="D7" s="718"/>
      <c r="E7" s="1150" t="s">
        <v>1079</v>
      </c>
      <c r="F7" s="1150"/>
      <c r="G7" s="1150"/>
      <c r="H7" s="1150"/>
      <c r="I7" s="1150"/>
      <c r="J7" s="1154" t="s">
        <v>1078</v>
      </c>
      <c r="K7" s="1154" t="s">
        <v>1077</v>
      </c>
      <c r="L7" s="1154" t="s">
        <v>1076</v>
      </c>
      <c r="M7" s="1150" t="s">
        <v>999</v>
      </c>
      <c r="N7" s="1150" t="s">
        <v>998</v>
      </c>
      <c r="O7" s="1154" t="s">
        <v>1075</v>
      </c>
      <c r="P7" s="1154"/>
      <c r="Q7" s="1154"/>
    </row>
    <row r="8" spans="2:19" s="641" customFormat="1" ht="97.5" customHeight="1">
      <c r="B8" s="715"/>
      <c r="C8" s="1152"/>
      <c r="D8" s="717"/>
      <c r="E8" s="716" t="s">
        <v>1006</v>
      </c>
      <c r="F8" s="716" t="s">
        <v>1005</v>
      </c>
      <c r="G8" s="716" t="s">
        <v>1004</v>
      </c>
      <c r="H8" s="716" t="s">
        <v>1003</v>
      </c>
      <c r="I8" s="667" t="s">
        <v>1002</v>
      </c>
      <c r="J8" s="1155"/>
      <c r="K8" s="1155"/>
      <c r="L8" s="1155"/>
      <c r="M8" s="1152"/>
      <c r="N8" s="1152"/>
      <c r="O8" s="715"/>
      <c r="P8" s="714" t="s">
        <v>999</v>
      </c>
      <c r="Q8" s="714" t="s">
        <v>998</v>
      </c>
    </row>
    <row r="9" spans="2:19" s="641" customFormat="1" ht="20.100000000000001" customHeight="1">
      <c r="B9" s="713">
        <v>1</v>
      </c>
      <c r="C9" s="713" t="s">
        <v>1035</v>
      </c>
      <c r="D9" s="712">
        <v>337.406183</v>
      </c>
      <c r="E9" s="712">
        <v>131.71537499999999</v>
      </c>
      <c r="F9" s="712">
        <v>18.054421000000001</v>
      </c>
      <c r="G9" s="712">
        <v>9.6233850000000007</v>
      </c>
      <c r="H9" s="712">
        <v>0</v>
      </c>
      <c r="I9" s="712">
        <v>5</v>
      </c>
      <c r="J9" s="712">
        <v>157.92997099999999</v>
      </c>
      <c r="K9" s="712">
        <v>0.31158599999999997</v>
      </c>
      <c r="L9" s="712">
        <v>1.151624</v>
      </c>
      <c r="M9" s="712">
        <v>23.971063999999998</v>
      </c>
      <c r="N9" s="712">
        <v>1.6343430000000001</v>
      </c>
      <c r="O9" s="712">
        <v>-3.2341609999999998</v>
      </c>
      <c r="P9" s="712">
        <v>-1.547474</v>
      </c>
      <c r="Q9" s="712">
        <v>-1.3049139999999999</v>
      </c>
    </row>
    <row r="10" spans="2:19" s="641" customFormat="1" ht="20.100000000000001" customHeight="1">
      <c r="B10" s="711">
        <v>2</v>
      </c>
      <c r="C10" s="711" t="s">
        <v>1034</v>
      </c>
      <c r="D10" s="710">
        <v>13.442691999999999</v>
      </c>
      <c r="E10" s="710">
        <v>5.8418989999999997</v>
      </c>
      <c r="F10" s="710">
        <v>0.38894200000000001</v>
      </c>
      <c r="G10" s="710">
        <v>0</v>
      </c>
      <c r="H10" s="710">
        <v>0</v>
      </c>
      <c r="I10" s="710">
        <v>4</v>
      </c>
      <c r="J10" s="710">
        <v>6.1741799999999998</v>
      </c>
      <c r="K10" s="710">
        <v>5.6661000000000003E-2</v>
      </c>
      <c r="L10" s="710">
        <v>0</v>
      </c>
      <c r="M10" s="710">
        <v>0.98209800000000003</v>
      </c>
      <c r="N10" s="710">
        <v>0.48061500000000001</v>
      </c>
      <c r="O10" s="710">
        <v>-0.41443999999999998</v>
      </c>
      <c r="P10" s="710">
        <v>-7.3439000000000004E-2</v>
      </c>
      <c r="Q10" s="710">
        <v>-0.32668700000000001</v>
      </c>
    </row>
    <row r="11" spans="2:19" s="641" customFormat="1" ht="20.100000000000001" customHeight="1">
      <c r="B11" s="711">
        <v>3</v>
      </c>
      <c r="C11" s="711" t="s">
        <v>1028</v>
      </c>
      <c r="D11" s="710">
        <v>2600.9874829999999</v>
      </c>
      <c r="E11" s="710">
        <v>824.99839999999995</v>
      </c>
      <c r="F11" s="710">
        <v>42.438851</v>
      </c>
      <c r="G11" s="710">
        <v>3.122757</v>
      </c>
      <c r="H11" s="710">
        <v>0</v>
      </c>
      <c r="I11" s="710">
        <v>3</v>
      </c>
      <c r="J11" s="710">
        <v>857.29853200000002</v>
      </c>
      <c r="K11" s="710">
        <v>6.0653829999999997</v>
      </c>
      <c r="L11" s="710">
        <v>7.1960930000000003</v>
      </c>
      <c r="M11" s="710">
        <v>109.356285</v>
      </c>
      <c r="N11" s="710">
        <v>29.266114999999999</v>
      </c>
      <c r="O11" s="710">
        <v>-32.481656000000001</v>
      </c>
      <c r="P11" s="710">
        <v>-8.8192439999999994</v>
      </c>
      <c r="Q11" s="710">
        <v>-21.765808</v>
      </c>
    </row>
    <row r="12" spans="2:19" s="641" customFormat="1" ht="20.100000000000001" customHeight="1">
      <c r="B12" s="711">
        <v>4</v>
      </c>
      <c r="C12" s="711" t="s">
        <v>988</v>
      </c>
      <c r="D12" s="710">
        <v>394.11604499999999</v>
      </c>
      <c r="E12" s="710">
        <v>150.193309</v>
      </c>
      <c r="F12" s="710">
        <v>103.45950000000001</v>
      </c>
      <c r="G12" s="710">
        <v>56.779133000000002</v>
      </c>
      <c r="H12" s="710">
        <v>0</v>
      </c>
      <c r="I12" s="710">
        <v>7</v>
      </c>
      <c r="J12" s="710">
        <v>305.05962599999998</v>
      </c>
      <c r="K12" s="710">
        <v>5.2905559999999996</v>
      </c>
      <c r="L12" s="710">
        <v>8.1759999999999999E-2</v>
      </c>
      <c r="M12" s="710">
        <v>0.52430600000000005</v>
      </c>
      <c r="N12" s="710">
        <v>3.0469999999999998E-3</v>
      </c>
      <c r="O12" s="710">
        <v>-0.19825799999999999</v>
      </c>
      <c r="P12" s="710">
        <v>-3.4619999999999998E-2</v>
      </c>
      <c r="Q12" s="710">
        <v>-2.5899999999999999E-3</v>
      </c>
    </row>
    <row r="13" spans="2:19" s="641" customFormat="1" ht="20.100000000000001" customHeight="1">
      <c r="B13" s="711">
        <v>5</v>
      </c>
      <c r="C13" s="711" t="s">
        <v>983</v>
      </c>
      <c r="D13" s="710">
        <v>49.849428000000003</v>
      </c>
      <c r="E13" s="710">
        <v>0.29742800000000003</v>
      </c>
      <c r="F13" s="710">
        <v>0.27879700000000002</v>
      </c>
      <c r="G13" s="710">
        <v>0</v>
      </c>
      <c r="H13" s="710">
        <v>0</v>
      </c>
      <c r="I13" s="710">
        <v>5</v>
      </c>
      <c r="J13" s="710">
        <v>0</v>
      </c>
      <c r="K13" s="710">
        <v>0.57622499999999999</v>
      </c>
      <c r="L13" s="710">
        <v>0</v>
      </c>
      <c r="M13" s="710">
        <v>0.53933900000000001</v>
      </c>
      <c r="N13" s="710">
        <v>0</v>
      </c>
      <c r="O13" s="710">
        <v>-6.7926E-2</v>
      </c>
      <c r="P13" s="710">
        <v>-6.7737000000000006E-2</v>
      </c>
      <c r="Q13" s="710">
        <v>0</v>
      </c>
    </row>
    <row r="14" spans="2:19" s="641" customFormat="1" ht="20.100000000000001" customHeight="1">
      <c r="B14" s="711">
        <v>6</v>
      </c>
      <c r="C14" s="711" t="s">
        <v>982</v>
      </c>
      <c r="D14" s="710">
        <v>947.34607900000003</v>
      </c>
      <c r="E14" s="710">
        <v>105.73833500000001</v>
      </c>
      <c r="F14" s="710">
        <v>7.8155929999999998</v>
      </c>
      <c r="G14" s="710">
        <v>0.188136</v>
      </c>
      <c r="H14" s="710">
        <v>0</v>
      </c>
      <c r="I14" s="710">
        <v>4</v>
      </c>
      <c r="J14" s="710">
        <v>87.677071999999995</v>
      </c>
      <c r="K14" s="710">
        <v>24.641843999999999</v>
      </c>
      <c r="L14" s="710">
        <v>1.4231480000000001</v>
      </c>
      <c r="M14" s="710">
        <v>11.546334</v>
      </c>
      <c r="N14" s="710">
        <v>8.2809989999999996</v>
      </c>
      <c r="O14" s="710">
        <v>-3.8784779999999999</v>
      </c>
      <c r="P14" s="710">
        <v>-0.78218900000000002</v>
      </c>
      <c r="Q14" s="710">
        <v>-2.8698229999999998</v>
      </c>
    </row>
    <row r="15" spans="2:19" s="641" customFormat="1" ht="20.100000000000001" customHeight="1">
      <c r="B15" s="711">
        <v>7</v>
      </c>
      <c r="C15" s="711" t="s">
        <v>978</v>
      </c>
      <c r="D15" s="710">
        <v>1988.5263870000001</v>
      </c>
      <c r="E15" s="710">
        <v>73.178940999999995</v>
      </c>
      <c r="F15" s="710">
        <v>9.3764730000000007</v>
      </c>
      <c r="G15" s="710">
        <v>4.9486000000000002E-2</v>
      </c>
      <c r="H15" s="710">
        <v>0</v>
      </c>
      <c r="I15" s="710">
        <v>4</v>
      </c>
      <c r="J15" s="710">
        <v>78.771478000000002</v>
      </c>
      <c r="K15" s="710">
        <v>3.8334220000000001</v>
      </c>
      <c r="L15" s="710">
        <v>0</v>
      </c>
      <c r="M15" s="710">
        <v>14.29238</v>
      </c>
      <c r="N15" s="710">
        <v>1.639743</v>
      </c>
      <c r="O15" s="710">
        <v>-2.2343670000000002</v>
      </c>
      <c r="P15" s="710">
        <v>-0.82918099999999995</v>
      </c>
      <c r="Q15" s="710">
        <v>-1.1697139999999999</v>
      </c>
    </row>
    <row r="16" spans="2:19" s="641" customFormat="1" ht="20.100000000000001" customHeight="1">
      <c r="B16" s="711">
        <v>8</v>
      </c>
      <c r="C16" s="711" t="s">
        <v>977</v>
      </c>
      <c r="D16" s="710">
        <v>725.77810799999997</v>
      </c>
      <c r="E16" s="710">
        <v>52.717809000000003</v>
      </c>
      <c r="F16" s="710">
        <v>50.389288999999998</v>
      </c>
      <c r="G16" s="710">
        <v>4.6405719999999997</v>
      </c>
      <c r="H16" s="710">
        <v>0</v>
      </c>
      <c r="I16" s="710">
        <v>6</v>
      </c>
      <c r="J16" s="710">
        <v>4.3486539999999998</v>
      </c>
      <c r="K16" s="710">
        <v>103.399016</v>
      </c>
      <c r="L16" s="710">
        <v>0</v>
      </c>
      <c r="M16" s="710">
        <v>1.2854699999999999</v>
      </c>
      <c r="N16" s="710">
        <v>0.14849200000000001</v>
      </c>
      <c r="O16" s="710">
        <v>-0.48638999999999999</v>
      </c>
      <c r="P16" s="710">
        <v>-7.2872000000000006E-2</v>
      </c>
      <c r="Q16" s="710">
        <v>-8.9020000000000002E-2</v>
      </c>
    </row>
    <row r="17" spans="2:17" s="641" customFormat="1" ht="20.100000000000001" customHeight="1">
      <c r="B17" s="711">
        <v>9</v>
      </c>
      <c r="C17" s="711" t="s">
        <v>970</v>
      </c>
      <c r="D17" s="710">
        <v>1323.140206</v>
      </c>
      <c r="E17" s="710">
        <v>0.78629599999999999</v>
      </c>
      <c r="F17" s="710">
        <v>2.1830050000000001</v>
      </c>
      <c r="G17" s="710">
        <v>7.0886000000000005E-2</v>
      </c>
      <c r="H17" s="710">
        <v>0</v>
      </c>
      <c r="I17" s="710">
        <v>7</v>
      </c>
      <c r="J17" s="710">
        <v>0</v>
      </c>
      <c r="K17" s="710">
        <v>3.040187</v>
      </c>
      <c r="L17" s="710">
        <v>0</v>
      </c>
      <c r="M17" s="710">
        <v>7.5803999999999996E-2</v>
      </c>
      <c r="N17" s="710">
        <v>0.45025199999999999</v>
      </c>
      <c r="O17" s="710">
        <v>-0.25133100000000003</v>
      </c>
      <c r="P17" s="710">
        <v>-1.0692999999999999E-2</v>
      </c>
      <c r="Q17" s="710">
        <v>-0.23836299999999999</v>
      </c>
    </row>
    <row r="18" spans="2:17" s="641" customFormat="1" ht="20.100000000000001" customHeight="1">
      <c r="B18" s="711">
        <v>10</v>
      </c>
      <c r="C18" s="711" t="s">
        <v>1074</v>
      </c>
      <c r="D18" s="710">
        <v>22709.315428000002</v>
      </c>
      <c r="E18" s="710">
        <v>3.4021720000000002</v>
      </c>
      <c r="F18" s="710">
        <v>13.418426999999999</v>
      </c>
      <c r="G18" s="710">
        <v>41.624225000000003</v>
      </c>
      <c r="H18" s="710">
        <v>268.98558100000002</v>
      </c>
      <c r="I18" s="710">
        <v>28</v>
      </c>
      <c r="J18" s="710">
        <v>0</v>
      </c>
      <c r="K18" s="710">
        <v>327.43040500000001</v>
      </c>
      <c r="L18" s="710">
        <v>0</v>
      </c>
      <c r="M18" s="710">
        <v>28.886980999999999</v>
      </c>
      <c r="N18" s="710">
        <v>3.6635759999999999</v>
      </c>
      <c r="O18" s="710">
        <v>-2.4485890000000001</v>
      </c>
      <c r="P18" s="710">
        <v>-1.1269450000000001</v>
      </c>
      <c r="Q18" s="710">
        <v>-1.173114</v>
      </c>
    </row>
    <row r="19" spans="2:17" s="641" customFormat="1" ht="20.100000000000001" customHeight="1">
      <c r="B19" s="711">
        <v>11</v>
      </c>
      <c r="C19" s="711" t="s">
        <v>1073</v>
      </c>
      <c r="D19" s="710">
        <v>3492.1455729999998</v>
      </c>
      <c r="E19" s="710">
        <v>4.6144819999999998</v>
      </c>
      <c r="F19" s="710">
        <v>10.521831000000001</v>
      </c>
      <c r="G19" s="710">
        <v>4.7262740000000001</v>
      </c>
      <c r="H19" s="710">
        <v>8.3002999999999993E-2</v>
      </c>
      <c r="I19" s="710">
        <v>9</v>
      </c>
      <c r="J19" s="710">
        <v>0</v>
      </c>
      <c r="K19" s="710">
        <v>19.945589999999999</v>
      </c>
      <c r="L19" s="710">
        <v>0</v>
      </c>
      <c r="M19" s="710">
        <v>0.58094599999999996</v>
      </c>
      <c r="N19" s="710">
        <v>0.57839399999999996</v>
      </c>
      <c r="O19" s="710">
        <v>-0.37058099999999999</v>
      </c>
      <c r="P19" s="710">
        <v>-3.7932E-2</v>
      </c>
      <c r="Q19" s="710">
        <v>-0.30734299999999998</v>
      </c>
    </row>
    <row r="20" spans="2:17" s="641" customFormat="1" ht="20.100000000000001" customHeight="1">
      <c r="B20" s="711">
        <v>12</v>
      </c>
      <c r="C20" s="711" t="s">
        <v>1072</v>
      </c>
      <c r="D20" s="710">
        <v>55.016534</v>
      </c>
      <c r="E20" s="710">
        <v>0</v>
      </c>
      <c r="F20" s="710">
        <v>0</v>
      </c>
      <c r="G20" s="710">
        <v>0</v>
      </c>
      <c r="H20" s="710">
        <v>0.79935800000000001</v>
      </c>
      <c r="I20" s="710">
        <v>0</v>
      </c>
      <c r="J20" s="710">
        <v>0</v>
      </c>
      <c r="K20" s="710">
        <v>0.79935800000000001</v>
      </c>
      <c r="L20" s="710">
        <v>0</v>
      </c>
      <c r="M20" s="710">
        <v>0</v>
      </c>
      <c r="N20" s="710">
        <v>0</v>
      </c>
      <c r="O20" s="710">
        <v>-0.60525700000000004</v>
      </c>
      <c r="P20" s="710">
        <v>0</v>
      </c>
      <c r="Q20" s="710">
        <v>0</v>
      </c>
    </row>
    <row r="21" spans="2:17" s="641" customFormat="1" ht="20.100000000000001" customHeight="1">
      <c r="B21" s="711">
        <v>13</v>
      </c>
      <c r="C21" s="711" t="s">
        <v>1272</v>
      </c>
      <c r="D21" s="710">
        <v>1116.2795599999999</v>
      </c>
      <c r="E21" s="710">
        <v>120.059496</v>
      </c>
      <c r="F21" s="710">
        <v>14.975192</v>
      </c>
      <c r="G21" s="710">
        <v>2.9543659999999998</v>
      </c>
      <c r="H21" s="710">
        <v>0</v>
      </c>
      <c r="I21" s="710">
        <v>4</v>
      </c>
      <c r="J21" s="710">
        <v>132.70217099999999</v>
      </c>
      <c r="K21" s="710">
        <v>4.9285519999999998</v>
      </c>
      <c r="L21" s="710">
        <v>0.35833100000000001</v>
      </c>
      <c r="M21" s="710">
        <v>16.939665000000002</v>
      </c>
      <c r="N21" s="710">
        <v>3.304125</v>
      </c>
      <c r="O21" s="710">
        <v>-3.7668200000000001</v>
      </c>
      <c r="P21" s="710">
        <v>-1.3468629999999999</v>
      </c>
      <c r="Q21" s="710">
        <v>-2.1634370000000001</v>
      </c>
    </row>
    <row r="22" spans="2:17" s="641" customFormat="1" ht="20.100000000000001" customHeight="1">
      <c r="B22" s="711">
        <v>13</v>
      </c>
      <c r="C22" s="711" t="s">
        <v>1273</v>
      </c>
      <c r="D22" s="710">
        <v>37.884304</v>
      </c>
      <c r="E22" s="710">
        <v>0</v>
      </c>
      <c r="F22" s="710">
        <v>0</v>
      </c>
      <c r="G22" s="710">
        <v>0</v>
      </c>
      <c r="H22" s="710">
        <v>0</v>
      </c>
      <c r="I22" s="710">
        <v>0</v>
      </c>
      <c r="J22" s="710">
        <v>0</v>
      </c>
      <c r="K22" s="710">
        <v>0</v>
      </c>
      <c r="L22" s="710">
        <v>0</v>
      </c>
      <c r="M22" s="710">
        <v>0</v>
      </c>
      <c r="N22" s="710">
        <v>0</v>
      </c>
      <c r="O22" s="710">
        <v>0</v>
      </c>
      <c r="P22" s="710">
        <v>0</v>
      </c>
      <c r="Q22" s="710">
        <v>0</v>
      </c>
    </row>
    <row r="23" spans="2:17" s="641" customFormat="1" ht="20.100000000000001" customHeight="1" thickBot="1">
      <c r="B23" s="709">
        <v>13</v>
      </c>
      <c r="C23" s="709" t="s">
        <v>1274</v>
      </c>
      <c r="D23" s="708">
        <v>2855.8358669999998</v>
      </c>
      <c r="E23" s="708">
        <v>0.19637499999999999</v>
      </c>
      <c r="F23" s="708">
        <v>0.176237</v>
      </c>
      <c r="G23" s="708">
        <v>0.37876500000000002</v>
      </c>
      <c r="H23" s="708">
        <v>0</v>
      </c>
      <c r="I23" s="708">
        <v>8.9513648085153079</v>
      </c>
      <c r="J23" s="708">
        <v>0</v>
      </c>
      <c r="K23" s="708">
        <v>0.75137699999999996</v>
      </c>
      <c r="L23" s="708">
        <v>0</v>
      </c>
      <c r="M23" s="708">
        <v>0.25452999999999998</v>
      </c>
      <c r="N23" s="708">
        <v>0</v>
      </c>
      <c r="O23" s="708">
        <v>-1.0928E-2</v>
      </c>
      <c r="P23" s="708">
        <v>-1.0357E-2</v>
      </c>
      <c r="Q23" s="708">
        <v>0</v>
      </c>
    </row>
  </sheetData>
  <mergeCells count="10">
    <mergeCell ref="C5:C8"/>
    <mergeCell ref="D5:Q5"/>
    <mergeCell ref="E6:Q6"/>
    <mergeCell ref="E7:I7"/>
    <mergeCell ref="J7:J8"/>
    <mergeCell ref="K7:K8"/>
    <mergeCell ref="L7:L8"/>
    <mergeCell ref="M7:M8"/>
    <mergeCell ref="N7:N8"/>
    <mergeCell ref="O7:Q7"/>
  </mergeCells>
  <hyperlinks>
    <hyperlink ref="S1" location="Índice!A1" display="Voltar ao Índice" xr:uid="{A2F61312-ED2B-4606-9567-2730E63E913E}"/>
  </hyperlinks>
  <pageMargins left="0.70866141732283472" right="0.70866141732283472" top="0.74803149606299213" bottom="0.74803149606299213" header="0.31496062992125984" footer="0.31496062992125984"/>
  <pageSetup paperSize="9" scale="47" orientation="landscape" r:id="rId1"/>
  <headerFooter>
    <oddFooter>&amp;C1</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C311-D57B-464C-A4CD-A1537A3DAC2F}">
  <sheetPr>
    <tabColor rgb="FFFF0000"/>
  </sheetPr>
  <dimension ref="A1:H7"/>
  <sheetViews>
    <sheetView showGridLines="0" zoomScale="90" zoomScaleNormal="90" workbookViewId="0"/>
  </sheetViews>
  <sheetFormatPr defaultColWidth="9.140625" defaultRowHeight="16.5"/>
  <cols>
    <col min="1" max="1" width="4.7109375" style="639" customWidth="1"/>
    <col min="2" max="6" width="25.7109375" style="702" customWidth="1"/>
    <col min="7" max="7" width="12.7109375" style="702" bestFit="1" customWidth="1"/>
    <col min="8" max="8" width="14.28515625" style="702" bestFit="1" customWidth="1"/>
    <col min="9" max="16384" width="9.140625" style="702"/>
  </cols>
  <sheetData>
    <row r="1" spans="2:8" ht="49.5" customHeight="1">
      <c r="B1" s="1151" t="s">
        <v>1210</v>
      </c>
      <c r="C1" s="1151"/>
      <c r="D1" s="1151"/>
      <c r="E1" s="1151"/>
      <c r="F1" s="1151"/>
      <c r="H1" s="679" t="s">
        <v>1038</v>
      </c>
    </row>
    <row r="2" spans="2:8">
      <c r="B2" s="807" t="s">
        <v>1037</v>
      </c>
    </row>
    <row r="3" spans="2:8" ht="17.25" thickBot="1">
      <c r="B3" s="706" t="s">
        <v>4</v>
      </c>
      <c r="C3" s="706" t="s">
        <v>5</v>
      </c>
      <c r="D3" s="706" t="s">
        <v>6</v>
      </c>
      <c r="E3" s="707" t="s">
        <v>41</v>
      </c>
      <c r="F3" s="706" t="s">
        <v>42</v>
      </c>
    </row>
    <row r="4" spans="2:8" ht="66">
      <c r="B4" s="857"/>
      <c r="C4" s="858" t="s">
        <v>1199</v>
      </c>
      <c r="D4" s="858" t="s">
        <v>1200</v>
      </c>
      <c r="E4" s="858" t="s">
        <v>1201</v>
      </c>
      <c r="F4" s="858" t="s">
        <v>1202</v>
      </c>
    </row>
    <row r="5" spans="2:8" ht="24.95" customHeight="1">
      <c r="B5" s="938" t="s">
        <v>1197</v>
      </c>
      <c r="C5" s="1022">
        <v>3.2000000000000001E-2</v>
      </c>
      <c r="D5" s="1022">
        <v>0</v>
      </c>
      <c r="E5" s="1022">
        <v>3.2000000000000001E-2</v>
      </c>
      <c r="F5" s="1022">
        <v>0.51600000000000001</v>
      </c>
    </row>
    <row r="6" spans="2:8" ht="24.95" customHeight="1" thickBot="1">
      <c r="B6" s="939" t="s">
        <v>1198</v>
      </c>
      <c r="C6" s="1023">
        <v>5.6399999999999999E-2</v>
      </c>
      <c r="D6" s="1023">
        <v>0</v>
      </c>
      <c r="E6" s="1023">
        <v>5.6399999999999999E-2</v>
      </c>
      <c r="F6" s="1023">
        <v>0.34649999999999997</v>
      </c>
    </row>
    <row r="7" spans="2:8">
      <c r="B7" s="702" t="s">
        <v>1152</v>
      </c>
    </row>
  </sheetData>
  <mergeCells count="1">
    <mergeCell ref="B1:F1"/>
  </mergeCells>
  <hyperlinks>
    <hyperlink ref="H1" location="Índice!A1" display="Voltar ao Índice" xr:uid="{EA1FF8FA-56F5-4B2F-B07F-78754AAFD849}"/>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2C98F-EAC7-43EF-BE54-6D1B3535C01E}">
  <sheetPr>
    <tabColor rgb="FFFF0000"/>
  </sheetPr>
  <dimension ref="A1:U307"/>
  <sheetViews>
    <sheetView showGridLines="0" zoomScale="90" zoomScaleNormal="90" workbookViewId="0"/>
  </sheetViews>
  <sheetFormatPr defaultColWidth="8.85546875" defaultRowHeight="15"/>
  <cols>
    <col min="1" max="1" width="8.85546875" style="859"/>
    <col min="2" max="2" width="10.28515625" style="860" customWidth="1"/>
    <col min="3" max="3" width="60.5703125" style="859" customWidth="1"/>
    <col min="4" max="4" width="14.140625" style="859" customWidth="1"/>
    <col min="5" max="19" width="13.85546875" style="859" customWidth="1"/>
    <col min="20" max="20" width="8.85546875" style="859"/>
    <col min="21" max="21" width="14.28515625" style="859" bestFit="1" customWidth="1"/>
    <col min="22" max="16384" width="8.85546875" style="859"/>
  </cols>
  <sheetData>
    <row r="1" spans="2:21" ht="16.5">
      <c r="U1" s="679" t="s">
        <v>1038</v>
      </c>
    </row>
    <row r="2" spans="2:21" ht="19.5">
      <c r="B2" s="1151" t="s">
        <v>1211</v>
      </c>
      <c r="C2" s="1151"/>
      <c r="D2" s="1151"/>
      <c r="E2" s="1151"/>
      <c r="F2" s="1151"/>
    </row>
    <row r="4" spans="2:21" ht="28.5" customHeight="1">
      <c r="B4" s="859"/>
      <c r="D4" s="1157" t="s">
        <v>1158</v>
      </c>
      <c r="E4" s="1162" t="s">
        <v>1155</v>
      </c>
      <c r="F4" s="1162"/>
      <c r="G4" s="1162"/>
      <c r="H4" s="1162"/>
      <c r="I4" s="1162"/>
      <c r="J4" s="1162" t="s">
        <v>1156</v>
      </c>
      <c r="K4" s="1162"/>
      <c r="L4" s="1162"/>
      <c r="M4" s="1162"/>
      <c r="N4" s="1162"/>
      <c r="O4" s="1162" t="s">
        <v>1157</v>
      </c>
      <c r="P4" s="1162"/>
      <c r="Q4" s="1162"/>
      <c r="R4" s="1162"/>
      <c r="S4" s="1162"/>
    </row>
    <row r="5" spans="2:21" ht="33.6" customHeight="1">
      <c r="B5" s="859"/>
      <c r="D5" s="1157"/>
      <c r="E5" s="1156" t="s">
        <v>1159</v>
      </c>
      <c r="F5" s="1156"/>
      <c r="G5" s="1156"/>
      <c r="H5" s="1156"/>
      <c r="I5" s="1157"/>
      <c r="J5" s="1156" t="s">
        <v>1159</v>
      </c>
      <c r="K5" s="1156"/>
      <c r="L5" s="1156"/>
      <c r="M5" s="1156"/>
      <c r="N5" s="1157"/>
      <c r="O5" s="1156" t="s">
        <v>1159</v>
      </c>
      <c r="P5" s="1156"/>
      <c r="Q5" s="1156"/>
      <c r="R5" s="1156"/>
      <c r="S5" s="1157"/>
    </row>
    <row r="6" spans="2:21" ht="33.6" customHeight="1">
      <c r="B6" s="859"/>
      <c r="D6" s="1157"/>
      <c r="E6" s="860"/>
      <c r="F6" s="1158" t="s">
        <v>1160</v>
      </c>
      <c r="G6" s="1159"/>
      <c r="H6" s="1159"/>
      <c r="I6" s="1160"/>
      <c r="J6" s="860"/>
      <c r="K6" s="1158" t="s">
        <v>1160</v>
      </c>
      <c r="L6" s="1159"/>
      <c r="M6" s="1159"/>
      <c r="N6" s="1160"/>
      <c r="O6" s="860"/>
      <c r="P6" s="1158" t="s">
        <v>1160</v>
      </c>
      <c r="Q6" s="1159"/>
      <c r="R6" s="1159"/>
      <c r="S6" s="1160"/>
    </row>
    <row r="7" spans="2:21" ht="60.75" thickBot="1">
      <c r="B7" s="859"/>
      <c r="D7" s="1161"/>
      <c r="E7" s="936"/>
      <c r="F7" s="935"/>
      <c r="G7" s="897" t="s">
        <v>1161</v>
      </c>
      <c r="H7" s="897" t="s">
        <v>1162</v>
      </c>
      <c r="I7" s="897" t="s">
        <v>1163</v>
      </c>
      <c r="J7" s="936"/>
      <c r="K7" s="935"/>
      <c r="L7" s="897" t="s">
        <v>1161</v>
      </c>
      <c r="M7" s="897" t="s">
        <v>1162</v>
      </c>
      <c r="N7" s="897" t="s">
        <v>1163</v>
      </c>
      <c r="O7" s="936"/>
      <c r="P7" s="935"/>
      <c r="Q7" s="897" t="s">
        <v>1161</v>
      </c>
      <c r="R7" s="897" t="s">
        <v>1162</v>
      </c>
      <c r="S7" s="897" t="s">
        <v>1163</v>
      </c>
    </row>
    <row r="8" spans="2:21" s="861" customFormat="1" ht="30.75" thickBot="1">
      <c r="B8" s="932"/>
      <c r="C8" s="929" t="s">
        <v>1203</v>
      </c>
      <c r="D8" s="933"/>
      <c r="E8" s="934"/>
      <c r="F8" s="934"/>
      <c r="G8" s="934"/>
      <c r="H8" s="934"/>
      <c r="I8" s="934"/>
      <c r="J8" s="934"/>
      <c r="K8" s="934"/>
      <c r="L8" s="934"/>
      <c r="M8" s="934"/>
      <c r="N8" s="934"/>
      <c r="O8" s="934"/>
      <c r="P8" s="934"/>
      <c r="Q8" s="934"/>
      <c r="R8" s="934"/>
      <c r="S8" s="934"/>
    </row>
    <row r="9" spans="2:21" ht="45">
      <c r="B9" s="899">
        <v>1</v>
      </c>
      <c r="C9" s="900" t="s">
        <v>1164</v>
      </c>
      <c r="D9" s="901">
        <v>29370.365226999998</v>
      </c>
      <c r="E9" s="901">
        <v>21144.960147999998</v>
      </c>
      <c r="F9" s="901">
        <v>1331.1408750000001</v>
      </c>
      <c r="G9" s="901">
        <v>0</v>
      </c>
      <c r="H9" s="901">
        <v>6.2531800000000004</v>
      </c>
      <c r="I9" s="901">
        <v>188.463313</v>
      </c>
      <c r="J9" s="901">
        <v>0</v>
      </c>
      <c r="K9" s="901">
        <v>0</v>
      </c>
      <c r="L9" s="901">
        <v>0</v>
      </c>
      <c r="M9" s="901">
        <v>0</v>
      </c>
      <c r="N9" s="901">
        <v>0</v>
      </c>
      <c r="O9" s="901">
        <v>21144.960147999998</v>
      </c>
      <c r="P9" s="901">
        <v>1331.1408750000001</v>
      </c>
      <c r="Q9" s="901">
        <v>0</v>
      </c>
      <c r="R9" s="901">
        <v>6.2531800000000004</v>
      </c>
      <c r="S9" s="902">
        <v>188.463313</v>
      </c>
    </row>
    <row r="10" spans="2:21">
      <c r="B10" s="903">
        <v>2</v>
      </c>
      <c r="C10" s="904" t="s">
        <v>1165</v>
      </c>
      <c r="D10" s="905">
        <v>1248.6566170000001</v>
      </c>
      <c r="E10" s="905">
        <v>311.23106200000001</v>
      </c>
      <c r="F10" s="905">
        <v>175.75255999999999</v>
      </c>
      <c r="G10" s="905">
        <v>0</v>
      </c>
      <c r="H10" s="905">
        <v>0</v>
      </c>
      <c r="I10" s="905">
        <v>16.517754</v>
      </c>
      <c r="J10" s="905">
        <v>0</v>
      </c>
      <c r="K10" s="905">
        <v>0</v>
      </c>
      <c r="L10" s="905">
        <v>0</v>
      </c>
      <c r="M10" s="905">
        <v>0</v>
      </c>
      <c r="N10" s="905">
        <v>0</v>
      </c>
      <c r="O10" s="905">
        <v>311.23106200000001</v>
      </c>
      <c r="P10" s="905">
        <v>175.75255999999999</v>
      </c>
      <c r="Q10" s="905">
        <v>0</v>
      </c>
      <c r="R10" s="905">
        <v>0</v>
      </c>
      <c r="S10" s="906">
        <v>16.517754</v>
      </c>
    </row>
    <row r="11" spans="2:21">
      <c r="B11" s="903">
        <v>3</v>
      </c>
      <c r="C11" s="907" t="s">
        <v>465</v>
      </c>
      <c r="D11" s="905">
        <v>232.512215</v>
      </c>
      <c r="E11" s="905">
        <v>21.778666999999999</v>
      </c>
      <c r="F11" s="905">
        <v>6.4999999999999994E-5</v>
      </c>
      <c r="G11" s="905">
        <v>0</v>
      </c>
      <c r="H11" s="905">
        <v>0</v>
      </c>
      <c r="I11" s="905">
        <v>6.4999999999999994E-5</v>
      </c>
      <c r="J11" s="905">
        <v>0</v>
      </c>
      <c r="K11" s="905">
        <v>0</v>
      </c>
      <c r="L11" s="905">
        <v>0</v>
      </c>
      <c r="M11" s="905">
        <v>0</v>
      </c>
      <c r="N11" s="905">
        <v>0</v>
      </c>
      <c r="O11" s="905">
        <v>21.778666999999999</v>
      </c>
      <c r="P11" s="905">
        <v>6.4999999999999994E-5</v>
      </c>
      <c r="Q11" s="905">
        <v>0</v>
      </c>
      <c r="R11" s="905">
        <v>0</v>
      </c>
      <c r="S11" s="906">
        <v>6.4999999999999994E-5</v>
      </c>
    </row>
    <row r="12" spans="2:21">
      <c r="B12" s="903">
        <v>4</v>
      </c>
      <c r="C12" s="908" t="s">
        <v>460</v>
      </c>
      <c r="D12" s="905">
        <v>232.512215</v>
      </c>
      <c r="E12" s="905">
        <v>21.778666999999999</v>
      </c>
      <c r="F12" s="905">
        <v>6.4999999999999994E-5</v>
      </c>
      <c r="G12" s="905">
        <v>0</v>
      </c>
      <c r="H12" s="905">
        <v>0</v>
      </c>
      <c r="I12" s="905">
        <v>6.4999999999999994E-5</v>
      </c>
      <c r="J12" s="905">
        <v>0</v>
      </c>
      <c r="K12" s="905">
        <v>0</v>
      </c>
      <c r="L12" s="905">
        <v>0</v>
      </c>
      <c r="M12" s="905">
        <v>0</v>
      </c>
      <c r="N12" s="905">
        <v>0</v>
      </c>
      <c r="O12" s="905">
        <v>21.778666999999999</v>
      </c>
      <c r="P12" s="905">
        <v>6.4999999999999994E-5</v>
      </c>
      <c r="Q12" s="905">
        <v>0</v>
      </c>
      <c r="R12" s="905">
        <v>0</v>
      </c>
      <c r="S12" s="906">
        <v>6.4999999999999994E-5</v>
      </c>
    </row>
    <row r="13" spans="2:21">
      <c r="B13" s="903">
        <v>5</v>
      </c>
      <c r="C13" s="908" t="s">
        <v>1166</v>
      </c>
      <c r="D13" s="905">
        <v>0</v>
      </c>
      <c r="E13" s="905">
        <v>0</v>
      </c>
      <c r="F13" s="909">
        <v>0</v>
      </c>
      <c r="G13" s="909">
        <v>0</v>
      </c>
      <c r="H13" s="909">
        <v>0</v>
      </c>
      <c r="I13" s="909">
        <v>0</v>
      </c>
      <c r="J13" s="909">
        <v>0</v>
      </c>
      <c r="K13" s="909">
        <v>0</v>
      </c>
      <c r="L13" s="909">
        <v>0</v>
      </c>
      <c r="M13" s="909">
        <v>0</v>
      </c>
      <c r="N13" s="909">
        <v>0</v>
      </c>
      <c r="O13" s="909">
        <v>0</v>
      </c>
      <c r="P13" s="909">
        <v>0</v>
      </c>
      <c r="Q13" s="909">
        <v>0</v>
      </c>
      <c r="R13" s="909">
        <v>0</v>
      </c>
      <c r="S13" s="910">
        <v>0</v>
      </c>
    </row>
    <row r="14" spans="2:21">
      <c r="B14" s="903">
        <v>6</v>
      </c>
      <c r="C14" s="908" t="s">
        <v>1167</v>
      </c>
      <c r="D14" s="905">
        <v>0</v>
      </c>
      <c r="E14" s="905">
        <v>0</v>
      </c>
      <c r="F14" s="905">
        <v>0</v>
      </c>
      <c r="G14" s="940"/>
      <c r="H14" s="905">
        <v>0</v>
      </c>
      <c r="I14" s="905">
        <v>0</v>
      </c>
      <c r="J14" s="905">
        <v>0</v>
      </c>
      <c r="K14" s="905">
        <v>0</v>
      </c>
      <c r="L14" s="940"/>
      <c r="M14" s="905">
        <v>0</v>
      </c>
      <c r="N14" s="905">
        <v>0</v>
      </c>
      <c r="O14" s="905">
        <v>0</v>
      </c>
      <c r="P14" s="905">
        <v>0</v>
      </c>
      <c r="Q14" s="940"/>
      <c r="R14" s="905">
        <v>0</v>
      </c>
      <c r="S14" s="906">
        <v>0</v>
      </c>
    </row>
    <row r="15" spans="2:21">
      <c r="B15" s="903">
        <v>7</v>
      </c>
      <c r="C15" s="907" t="s">
        <v>467</v>
      </c>
      <c r="D15" s="905">
        <v>1016.144402</v>
      </c>
      <c r="E15" s="905">
        <v>289.45239500000002</v>
      </c>
      <c r="F15" s="905">
        <v>175.75249500000001</v>
      </c>
      <c r="G15" s="905">
        <v>0</v>
      </c>
      <c r="H15" s="905">
        <v>0</v>
      </c>
      <c r="I15" s="905">
        <v>16.517689000000001</v>
      </c>
      <c r="J15" s="905">
        <v>0</v>
      </c>
      <c r="K15" s="905">
        <v>0</v>
      </c>
      <c r="L15" s="905">
        <v>0</v>
      </c>
      <c r="M15" s="905">
        <v>0</v>
      </c>
      <c r="N15" s="905">
        <v>0</v>
      </c>
      <c r="O15" s="905">
        <v>289.45239500000002</v>
      </c>
      <c r="P15" s="905">
        <v>175.75249500000001</v>
      </c>
      <c r="Q15" s="905">
        <v>0</v>
      </c>
      <c r="R15" s="905">
        <v>0</v>
      </c>
      <c r="S15" s="906">
        <v>16.517689000000001</v>
      </c>
    </row>
    <row r="16" spans="2:21">
      <c r="B16" s="903">
        <v>8</v>
      </c>
      <c r="C16" s="908" t="s">
        <v>1168</v>
      </c>
      <c r="D16" s="905">
        <v>492.12107400000002</v>
      </c>
      <c r="E16" s="905">
        <v>181.61232000000001</v>
      </c>
      <c r="F16" s="905">
        <v>171.02483899999999</v>
      </c>
      <c r="G16" s="905">
        <v>0</v>
      </c>
      <c r="H16" s="905">
        <v>0</v>
      </c>
      <c r="I16" s="905">
        <v>11.790032999999999</v>
      </c>
      <c r="J16" s="905">
        <v>0</v>
      </c>
      <c r="K16" s="905">
        <v>0</v>
      </c>
      <c r="L16" s="905">
        <v>0</v>
      </c>
      <c r="M16" s="905">
        <v>0</v>
      </c>
      <c r="N16" s="905">
        <v>0</v>
      </c>
      <c r="O16" s="905">
        <v>181.61232000000001</v>
      </c>
      <c r="P16" s="905">
        <v>171.02483899999999</v>
      </c>
      <c r="Q16" s="905">
        <v>0</v>
      </c>
      <c r="R16" s="905">
        <v>0</v>
      </c>
      <c r="S16" s="906">
        <v>11.790032999999999</v>
      </c>
    </row>
    <row r="17" spans="2:19">
      <c r="B17" s="903">
        <v>9</v>
      </c>
      <c r="C17" s="911" t="s">
        <v>460</v>
      </c>
      <c r="D17" s="905">
        <v>151.04958099999999</v>
      </c>
      <c r="E17" s="905">
        <v>22.377514000000001</v>
      </c>
      <c r="F17" s="905">
        <v>11.790032999999999</v>
      </c>
      <c r="G17" s="905">
        <v>0</v>
      </c>
      <c r="H17" s="905">
        <v>0</v>
      </c>
      <c r="I17" s="905">
        <v>11.790032999999999</v>
      </c>
      <c r="J17" s="905">
        <v>0</v>
      </c>
      <c r="K17" s="905">
        <v>0</v>
      </c>
      <c r="L17" s="905">
        <v>0</v>
      </c>
      <c r="M17" s="905">
        <v>0</v>
      </c>
      <c r="N17" s="905">
        <v>0</v>
      </c>
      <c r="O17" s="905">
        <v>22.377514000000001</v>
      </c>
      <c r="P17" s="905">
        <v>11.790032999999999</v>
      </c>
      <c r="Q17" s="905">
        <v>0</v>
      </c>
      <c r="R17" s="905">
        <v>0</v>
      </c>
      <c r="S17" s="906">
        <v>11.790032999999999</v>
      </c>
    </row>
    <row r="18" spans="2:19" s="861" customFormat="1">
      <c r="B18" s="903">
        <v>10</v>
      </c>
      <c r="C18" s="912" t="s">
        <v>1166</v>
      </c>
      <c r="D18" s="909">
        <v>324.96899200000001</v>
      </c>
      <c r="E18" s="909">
        <v>159.23480599999999</v>
      </c>
      <c r="F18" s="909">
        <v>159.23480599999999</v>
      </c>
      <c r="G18" s="909">
        <v>0</v>
      </c>
      <c r="H18" s="909">
        <v>0</v>
      </c>
      <c r="I18" s="909">
        <v>0</v>
      </c>
      <c r="J18" s="909">
        <v>0</v>
      </c>
      <c r="K18" s="909">
        <v>0</v>
      </c>
      <c r="L18" s="909">
        <v>0</v>
      </c>
      <c r="M18" s="909">
        <v>0</v>
      </c>
      <c r="N18" s="909">
        <v>0</v>
      </c>
      <c r="O18" s="909">
        <v>159.23480599999999</v>
      </c>
      <c r="P18" s="909">
        <v>159.23480599999999</v>
      </c>
      <c r="Q18" s="909">
        <v>0</v>
      </c>
      <c r="R18" s="909">
        <v>0</v>
      </c>
      <c r="S18" s="910">
        <v>0</v>
      </c>
    </row>
    <row r="19" spans="2:19">
      <c r="B19" s="903">
        <v>11</v>
      </c>
      <c r="C19" s="911" t="s">
        <v>1167</v>
      </c>
      <c r="D19" s="905">
        <v>16.102501</v>
      </c>
      <c r="E19" s="905">
        <v>0</v>
      </c>
      <c r="F19" s="905">
        <v>0</v>
      </c>
      <c r="G19" s="940"/>
      <c r="H19" s="905">
        <v>0</v>
      </c>
      <c r="I19" s="905">
        <v>0</v>
      </c>
      <c r="J19" s="905">
        <v>0</v>
      </c>
      <c r="K19" s="905">
        <v>0</v>
      </c>
      <c r="L19" s="940"/>
      <c r="M19" s="905">
        <v>0</v>
      </c>
      <c r="N19" s="905">
        <v>0</v>
      </c>
      <c r="O19" s="905">
        <v>0</v>
      </c>
      <c r="P19" s="905">
        <v>0</v>
      </c>
      <c r="Q19" s="940"/>
      <c r="R19" s="905">
        <v>0</v>
      </c>
      <c r="S19" s="906">
        <v>0</v>
      </c>
    </row>
    <row r="20" spans="2:19">
      <c r="B20" s="903">
        <v>12</v>
      </c>
      <c r="C20" s="908" t="s">
        <v>1169</v>
      </c>
      <c r="D20" s="905">
        <v>16.673470999999999</v>
      </c>
      <c r="E20" s="905">
        <v>0.17966699999999999</v>
      </c>
      <c r="F20" s="905">
        <v>0</v>
      </c>
      <c r="G20" s="905">
        <v>0</v>
      </c>
      <c r="H20" s="905">
        <v>0</v>
      </c>
      <c r="I20" s="905">
        <v>0</v>
      </c>
      <c r="J20" s="905">
        <v>0</v>
      </c>
      <c r="K20" s="905">
        <v>0</v>
      </c>
      <c r="L20" s="905">
        <v>0</v>
      </c>
      <c r="M20" s="905">
        <v>0</v>
      </c>
      <c r="N20" s="905">
        <v>0</v>
      </c>
      <c r="O20" s="905">
        <v>0.17966699999999999</v>
      </c>
      <c r="P20" s="905">
        <v>0</v>
      </c>
      <c r="Q20" s="905">
        <v>0</v>
      </c>
      <c r="R20" s="905">
        <v>0</v>
      </c>
      <c r="S20" s="906">
        <v>0</v>
      </c>
    </row>
    <row r="21" spans="2:19">
      <c r="B21" s="903">
        <v>13</v>
      </c>
      <c r="C21" s="911" t="s">
        <v>460</v>
      </c>
      <c r="D21" s="905">
        <v>16.673470999999999</v>
      </c>
      <c r="E21" s="905">
        <v>0.17966699999999999</v>
      </c>
      <c r="F21" s="905">
        <v>0</v>
      </c>
      <c r="G21" s="905">
        <v>0</v>
      </c>
      <c r="H21" s="905">
        <v>0</v>
      </c>
      <c r="I21" s="905">
        <v>0</v>
      </c>
      <c r="J21" s="905">
        <v>0</v>
      </c>
      <c r="K21" s="905">
        <v>0</v>
      </c>
      <c r="L21" s="905">
        <v>0</v>
      </c>
      <c r="M21" s="905">
        <v>0</v>
      </c>
      <c r="N21" s="905">
        <v>0</v>
      </c>
      <c r="O21" s="905">
        <v>0.17966699999999999</v>
      </c>
      <c r="P21" s="905">
        <v>0</v>
      </c>
      <c r="Q21" s="905">
        <v>0</v>
      </c>
      <c r="R21" s="905">
        <v>0</v>
      </c>
      <c r="S21" s="906">
        <v>0</v>
      </c>
    </row>
    <row r="22" spans="2:19" s="861" customFormat="1">
      <c r="B22" s="903">
        <v>14</v>
      </c>
      <c r="C22" s="912" t="s">
        <v>1166</v>
      </c>
      <c r="D22" s="909">
        <v>0</v>
      </c>
      <c r="E22" s="909">
        <v>0</v>
      </c>
      <c r="F22" s="909">
        <v>0</v>
      </c>
      <c r="G22" s="909">
        <v>0</v>
      </c>
      <c r="H22" s="909">
        <v>0</v>
      </c>
      <c r="I22" s="909">
        <v>0</v>
      </c>
      <c r="J22" s="909">
        <v>0</v>
      </c>
      <c r="K22" s="909">
        <v>0</v>
      </c>
      <c r="L22" s="909">
        <v>0</v>
      </c>
      <c r="M22" s="909">
        <v>0</v>
      </c>
      <c r="N22" s="909">
        <v>0</v>
      </c>
      <c r="O22" s="909">
        <v>0</v>
      </c>
      <c r="P22" s="909">
        <v>0</v>
      </c>
      <c r="Q22" s="909">
        <v>0</v>
      </c>
      <c r="R22" s="909">
        <v>0</v>
      </c>
      <c r="S22" s="910">
        <v>0</v>
      </c>
    </row>
    <row r="23" spans="2:19">
      <c r="B23" s="903">
        <v>15</v>
      </c>
      <c r="C23" s="911" t="s">
        <v>1167</v>
      </c>
      <c r="D23" s="905">
        <v>0</v>
      </c>
      <c r="E23" s="905">
        <v>0</v>
      </c>
      <c r="F23" s="905">
        <v>0</v>
      </c>
      <c r="G23" s="940"/>
      <c r="H23" s="905">
        <v>0</v>
      </c>
      <c r="I23" s="905">
        <v>0</v>
      </c>
      <c r="J23" s="905">
        <v>0</v>
      </c>
      <c r="K23" s="905">
        <v>0</v>
      </c>
      <c r="L23" s="940"/>
      <c r="M23" s="905">
        <v>0</v>
      </c>
      <c r="N23" s="905">
        <v>0</v>
      </c>
      <c r="O23" s="905">
        <v>0</v>
      </c>
      <c r="P23" s="905">
        <v>0</v>
      </c>
      <c r="Q23" s="940"/>
      <c r="R23" s="905">
        <v>0</v>
      </c>
      <c r="S23" s="906">
        <v>0</v>
      </c>
    </row>
    <row r="24" spans="2:19">
      <c r="B24" s="903">
        <v>16</v>
      </c>
      <c r="C24" s="908" t="s">
        <v>1170</v>
      </c>
      <c r="D24" s="905">
        <v>66.653671000000003</v>
      </c>
      <c r="E24" s="905">
        <v>19.500267000000001</v>
      </c>
      <c r="F24" s="905">
        <v>0</v>
      </c>
      <c r="G24" s="905">
        <v>0</v>
      </c>
      <c r="H24" s="905">
        <v>0</v>
      </c>
      <c r="I24" s="905">
        <v>0</v>
      </c>
      <c r="J24" s="905">
        <v>0</v>
      </c>
      <c r="K24" s="905">
        <v>0</v>
      </c>
      <c r="L24" s="905">
        <v>0</v>
      </c>
      <c r="M24" s="905">
        <v>0</v>
      </c>
      <c r="N24" s="905">
        <v>0</v>
      </c>
      <c r="O24" s="905">
        <v>19.500267000000001</v>
      </c>
      <c r="P24" s="905">
        <v>0</v>
      </c>
      <c r="Q24" s="905">
        <v>0</v>
      </c>
      <c r="R24" s="905">
        <v>0</v>
      </c>
      <c r="S24" s="906">
        <v>0</v>
      </c>
    </row>
    <row r="25" spans="2:19">
      <c r="B25" s="903">
        <v>17</v>
      </c>
      <c r="C25" s="911" t="s">
        <v>460</v>
      </c>
      <c r="D25" s="905">
        <v>66.653671000000003</v>
      </c>
      <c r="E25" s="905">
        <v>19.500267000000001</v>
      </c>
      <c r="F25" s="905">
        <v>0</v>
      </c>
      <c r="G25" s="905">
        <v>0</v>
      </c>
      <c r="H25" s="905">
        <v>0</v>
      </c>
      <c r="I25" s="905">
        <v>0</v>
      </c>
      <c r="J25" s="905">
        <v>0</v>
      </c>
      <c r="K25" s="905">
        <v>0</v>
      </c>
      <c r="L25" s="905">
        <v>0</v>
      </c>
      <c r="M25" s="905">
        <v>0</v>
      </c>
      <c r="N25" s="905">
        <v>0</v>
      </c>
      <c r="O25" s="905">
        <v>19.500267000000001</v>
      </c>
      <c r="P25" s="905">
        <v>0</v>
      </c>
      <c r="Q25" s="905">
        <v>0</v>
      </c>
      <c r="R25" s="905">
        <v>0</v>
      </c>
      <c r="S25" s="906">
        <v>0</v>
      </c>
    </row>
    <row r="26" spans="2:19" s="861" customFormat="1">
      <c r="B26" s="903">
        <v>18</v>
      </c>
      <c r="C26" s="912" t="s">
        <v>1166</v>
      </c>
      <c r="D26" s="909">
        <v>0</v>
      </c>
      <c r="E26" s="909">
        <v>0</v>
      </c>
      <c r="F26" s="909">
        <v>0</v>
      </c>
      <c r="G26" s="909">
        <v>0</v>
      </c>
      <c r="H26" s="909">
        <v>0</v>
      </c>
      <c r="I26" s="909">
        <v>0</v>
      </c>
      <c r="J26" s="909">
        <v>0</v>
      </c>
      <c r="K26" s="909">
        <v>0</v>
      </c>
      <c r="L26" s="909">
        <v>0</v>
      </c>
      <c r="M26" s="909">
        <v>0</v>
      </c>
      <c r="N26" s="909">
        <v>0</v>
      </c>
      <c r="O26" s="909">
        <v>0</v>
      </c>
      <c r="P26" s="909">
        <v>0</v>
      </c>
      <c r="Q26" s="909">
        <v>0</v>
      </c>
      <c r="R26" s="909">
        <v>0</v>
      </c>
      <c r="S26" s="910">
        <v>0</v>
      </c>
    </row>
    <row r="27" spans="2:19">
      <c r="B27" s="903">
        <v>19</v>
      </c>
      <c r="C27" s="911" t="s">
        <v>1167</v>
      </c>
      <c r="D27" s="905">
        <v>0</v>
      </c>
      <c r="E27" s="905">
        <v>0</v>
      </c>
      <c r="F27" s="905">
        <v>0</v>
      </c>
      <c r="G27" s="940"/>
      <c r="H27" s="905">
        <v>0</v>
      </c>
      <c r="I27" s="905">
        <v>0</v>
      </c>
      <c r="J27" s="905">
        <v>0</v>
      </c>
      <c r="K27" s="905">
        <v>0</v>
      </c>
      <c r="L27" s="940"/>
      <c r="M27" s="905">
        <v>0</v>
      </c>
      <c r="N27" s="905">
        <v>0</v>
      </c>
      <c r="O27" s="905">
        <v>0</v>
      </c>
      <c r="P27" s="905">
        <v>0</v>
      </c>
      <c r="Q27" s="940"/>
      <c r="R27" s="905">
        <v>0</v>
      </c>
      <c r="S27" s="906">
        <v>0</v>
      </c>
    </row>
    <row r="28" spans="2:19" ht="30">
      <c r="B28" s="903">
        <v>20</v>
      </c>
      <c r="C28" s="904" t="s">
        <v>1171</v>
      </c>
      <c r="D28" s="905">
        <v>2096.133656</v>
      </c>
      <c r="E28" s="905">
        <v>413.29742499999998</v>
      </c>
      <c r="F28" s="905">
        <v>190.64815200000001</v>
      </c>
      <c r="G28" s="905">
        <v>0</v>
      </c>
      <c r="H28" s="905">
        <v>2.1101540000000001</v>
      </c>
      <c r="I28" s="905">
        <v>171.945559</v>
      </c>
      <c r="J28" s="905">
        <v>0</v>
      </c>
      <c r="K28" s="905">
        <v>0</v>
      </c>
      <c r="L28" s="905">
        <v>0</v>
      </c>
      <c r="M28" s="905">
        <v>0</v>
      </c>
      <c r="N28" s="905">
        <v>0</v>
      </c>
      <c r="O28" s="905">
        <v>413.29742499999998</v>
      </c>
      <c r="P28" s="905">
        <v>190.64815200000001</v>
      </c>
      <c r="Q28" s="905">
        <v>0</v>
      </c>
      <c r="R28" s="905">
        <v>2.1101540000000001</v>
      </c>
      <c r="S28" s="906">
        <v>171.945559</v>
      </c>
    </row>
    <row r="29" spans="2:19">
      <c r="B29" s="903">
        <v>21</v>
      </c>
      <c r="C29" s="908" t="s">
        <v>460</v>
      </c>
      <c r="D29" s="905">
        <v>555.88955399999998</v>
      </c>
      <c r="E29" s="905">
        <v>234.08774099999999</v>
      </c>
      <c r="F29" s="905">
        <v>20.431357999999999</v>
      </c>
      <c r="G29" s="905">
        <v>0</v>
      </c>
      <c r="H29" s="905">
        <v>0.16616500000000001</v>
      </c>
      <c r="I29" s="905">
        <v>15.793825</v>
      </c>
      <c r="J29" s="905">
        <v>0</v>
      </c>
      <c r="K29" s="905">
        <v>0</v>
      </c>
      <c r="L29" s="905">
        <v>0</v>
      </c>
      <c r="M29" s="905">
        <v>0</v>
      </c>
      <c r="N29" s="905">
        <v>0</v>
      </c>
      <c r="O29" s="905">
        <v>234.08774099999999</v>
      </c>
      <c r="P29" s="905">
        <v>20.431357999999999</v>
      </c>
      <c r="Q29" s="905">
        <v>0</v>
      </c>
      <c r="R29" s="905">
        <v>0.16616500000000001</v>
      </c>
      <c r="S29" s="906">
        <v>15.793825</v>
      </c>
    </row>
    <row r="30" spans="2:19" s="861" customFormat="1">
      <c r="B30" s="903">
        <v>22</v>
      </c>
      <c r="C30" s="912" t="s">
        <v>1166</v>
      </c>
      <c r="D30" s="909">
        <v>1540.111024</v>
      </c>
      <c r="E30" s="909">
        <v>179.17109099999999</v>
      </c>
      <c r="F30" s="909">
        <v>170.21679399999999</v>
      </c>
      <c r="G30" s="909">
        <v>0</v>
      </c>
      <c r="H30" s="909">
        <v>1.943989</v>
      </c>
      <c r="I30" s="909">
        <v>156.151734</v>
      </c>
      <c r="J30" s="909">
        <v>0</v>
      </c>
      <c r="K30" s="909">
        <v>0</v>
      </c>
      <c r="L30" s="909">
        <v>0</v>
      </c>
      <c r="M30" s="909">
        <v>0</v>
      </c>
      <c r="N30" s="909">
        <v>0</v>
      </c>
      <c r="O30" s="909">
        <v>179.17109099999999</v>
      </c>
      <c r="P30" s="909">
        <v>170.21679399999999</v>
      </c>
      <c r="Q30" s="909">
        <v>0</v>
      </c>
      <c r="R30" s="909">
        <v>1.943989</v>
      </c>
      <c r="S30" s="910">
        <v>156.151734</v>
      </c>
    </row>
    <row r="31" spans="2:19">
      <c r="B31" s="903">
        <v>23</v>
      </c>
      <c r="C31" s="908" t="s">
        <v>1167</v>
      </c>
      <c r="D31" s="905">
        <v>0.133078</v>
      </c>
      <c r="E31" s="905">
        <v>3.8593000000000002E-2</v>
      </c>
      <c r="F31" s="905">
        <v>0</v>
      </c>
      <c r="G31" s="940"/>
      <c r="H31" s="905">
        <v>0</v>
      </c>
      <c r="I31" s="905">
        <v>0</v>
      </c>
      <c r="J31" s="905">
        <v>0</v>
      </c>
      <c r="K31" s="905">
        <v>0</v>
      </c>
      <c r="L31" s="937"/>
      <c r="M31" s="905">
        <v>0</v>
      </c>
      <c r="N31" s="905">
        <v>0</v>
      </c>
      <c r="O31" s="905">
        <v>3.8593000000000002E-2</v>
      </c>
      <c r="P31" s="905">
        <v>0</v>
      </c>
      <c r="Q31" s="940"/>
      <c r="R31" s="905">
        <v>0</v>
      </c>
      <c r="S31" s="906">
        <v>0</v>
      </c>
    </row>
    <row r="32" spans="2:19">
      <c r="B32" s="903">
        <v>24</v>
      </c>
      <c r="C32" s="904" t="s">
        <v>473</v>
      </c>
      <c r="D32" s="905">
        <v>25061.682313000001</v>
      </c>
      <c r="E32" s="905">
        <v>20413.905599999998</v>
      </c>
      <c r="F32" s="905">
        <v>964.74016300000005</v>
      </c>
      <c r="G32" s="905">
        <v>0</v>
      </c>
      <c r="H32" s="905">
        <v>4.1430259999999999</v>
      </c>
      <c r="I32" s="909">
        <v>0</v>
      </c>
      <c r="J32" s="947"/>
      <c r="K32" s="948"/>
      <c r="L32" s="948"/>
      <c r="M32" s="948"/>
      <c r="N32" s="949"/>
      <c r="O32" s="909">
        <v>20413.905599999998</v>
      </c>
      <c r="P32" s="909">
        <v>964.74016300000005</v>
      </c>
      <c r="Q32" s="909">
        <v>0</v>
      </c>
      <c r="R32" s="909">
        <v>4.1430259999999999</v>
      </c>
      <c r="S32" s="910">
        <v>0</v>
      </c>
    </row>
    <row r="33" spans="2:19" ht="30">
      <c r="B33" s="903">
        <v>25</v>
      </c>
      <c r="C33" s="908" t="s">
        <v>1172</v>
      </c>
      <c r="D33" s="905">
        <v>22711.350408999999</v>
      </c>
      <c r="E33" s="905">
        <v>20372.636202000002</v>
      </c>
      <c r="F33" s="905">
        <v>960.59713699999998</v>
      </c>
      <c r="G33" s="905">
        <v>0</v>
      </c>
      <c r="H33" s="905">
        <v>0</v>
      </c>
      <c r="I33" s="909">
        <v>0</v>
      </c>
      <c r="J33" s="943"/>
      <c r="K33" s="944"/>
      <c r="L33" s="944"/>
      <c r="M33" s="944"/>
      <c r="N33" s="950"/>
      <c r="O33" s="909">
        <v>20372.636202000002</v>
      </c>
      <c r="P33" s="909">
        <v>960.59713699999998</v>
      </c>
      <c r="Q33" s="909">
        <v>0</v>
      </c>
      <c r="R33" s="909">
        <v>0</v>
      </c>
      <c r="S33" s="910">
        <v>0</v>
      </c>
    </row>
    <row r="34" spans="2:19">
      <c r="B34" s="903">
        <v>26</v>
      </c>
      <c r="C34" s="908" t="s">
        <v>1173</v>
      </c>
      <c r="D34" s="905">
        <v>53.281717</v>
      </c>
      <c r="E34" s="905">
        <v>53.281717</v>
      </c>
      <c r="F34" s="905">
        <v>0</v>
      </c>
      <c r="G34" s="905">
        <v>0</v>
      </c>
      <c r="H34" s="905">
        <v>0</v>
      </c>
      <c r="I34" s="909">
        <v>0</v>
      </c>
      <c r="J34" s="943"/>
      <c r="K34" s="944"/>
      <c r="L34" s="944"/>
      <c r="M34" s="944"/>
      <c r="N34" s="950"/>
      <c r="O34" s="909">
        <v>53.281717</v>
      </c>
      <c r="P34" s="909">
        <v>0</v>
      </c>
      <c r="Q34" s="909">
        <v>0</v>
      </c>
      <c r="R34" s="909">
        <v>0</v>
      </c>
      <c r="S34" s="910">
        <v>0</v>
      </c>
    </row>
    <row r="35" spans="2:19">
      <c r="B35" s="903">
        <v>27</v>
      </c>
      <c r="C35" s="908" t="s">
        <v>1174</v>
      </c>
      <c r="D35" s="905">
        <v>39.052694000000002</v>
      </c>
      <c r="E35" s="905">
        <v>39.052694000000002</v>
      </c>
      <c r="F35" s="905">
        <v>4.1430259999999999</v>
      </c>
      <c r="G35" s="905">
        <v>0</v>
      </c>
      <c r="H35" s="905">
        <v>4.1430259999999999</v>
      </c>
      <c r="I35" s="909">
        <v>0</v>
      </c>
      <c r="J35" s="951"/>
      <c r="K35" s="952"/>
      <c r="L35" s="952"/>
      <c r="M35" s="952"/>
      <c r="N35" s="953"/>
      <c r="O35" s="909">
        <v>39.052694000000002</v>
      </c>
      <c r="P35" s="909">
        <v>4.1430259999999999</v>
      </c>
      <c r="Q35" s="909">
        <v>0</v>
      </c>
      <c r="R35" s="909">
        <v>4.1430259999999999</v>
      </c>
      <c r="S35" s="910">
        <v>0</v>
      </c>
    </row>
    <row r="36" spans="2:19">
      <c r="B36" s="903">
        <v>28</v>
      </c>
      <c r="C36" s="913" t="s">
        <v>1175</v>
      </c>
      <c r="D36" s="905">
        <v>963.89264100000003</v>
      </c>
      <c r="E36" s="905">
        <v>6.5260610000000003</v>
      </c>
      <c r="F36" s="905">
        <v>0</v>
      </c>
      <c r="G36" s="905">
        <v>0</v>
      </c>
      <c r="H36" s="905">
        <v>0</v>
      </c>
      <c r="I36" s="909">
        <v>0</v>
      </c>
      <c r="J36" s="909">
        <v>0</v>
      </c>
      <c r="K36" s="909">
        <v>0</v>
      </c>
      <c r="L36" s="909">
        <v>0</v>
      </c>
      <c r="M36" s="909">
        <v>0</v>
      </c>
      <c r="N36" s="909">
        <v>0</v>
      </c>
      <c r="O36" s="909">
        <v>6.5260610000000003</v>
      </c>
      <c r="P36" s="909">
        <v>0</v>
      </c>
      <c r="Q36" s="909">
        <v>0</v>
      </c>
      <c r="R36" s="909">
        <v>0</v>
      </c>
      <c r="S36" s="910">
        <v>0</v>
      </c>
    </row>
    <row r="37" spans="2:19">
      <c r="B37" s="903">
        <v>29</v>
      </c>
      <c r="C37" s="912" t="s">
        <v>1176</v>
      </c>
      <c r="D37" s="905">
        <v>0</v>
      </c>
      <c r="E37" s="905">
        <v>0</v>
      </c>
      <c r="F37" s="905">
        <v>0</v>
      </c>
      <c r="G37" s="909">
        <v>0</v>
      </c>
      <c r="H37" s="905">
        <v>0</v>
      </c>
      <c r="I37" s="909">
        <v>0</v>
      </c>
      <c r="J37" s="909">
        <v>0</v>
      </c>
      <c r="K37" s="909">
        <v>0</v>
      </c>
      <c r="L37" s="909">
        <v>0</v>
      </c>
      <c r="M37" s="909">
        <v>0</v>
      </c>
      <c r="N37" s="909">
        <v>0</v>
      </c>
      <c r="O37" s="909">
        <v>0</v>
      </c>
      <c r="P37" s="909">
        <v>0</v>
      </c>
      <c r="Q37" s="909">
        <v>0</v>
      </c>
      <c r="R37" s="909">
        <v>0</v>
      </c>
      <c r="S37" s="910">
        <v>0</v>
      </c>
    </row>
    <row r="38" spans="2:19">
      <c r="B38" s="903">
        <v>30</v>
      </c>
      <c r="C38" s="912" t="s">
        <v>1177</v>
      </c>
      <c r="D38" s="905">
        <v>963.89264100000003</v>
      </c>
      <c r="E38" s="905">
        <v>6.5260610000000003</v>
      </c>
      <c r="F38" s="905">
        <v>0</v>
      </c>
      <c r="G38" s="909">
        <v>0</v>
      </c>
      <c r="H38" s="905">
        <v>0</v>
      </c>
      <c r="I38" s="909">
        <v>0</v>
      </c>
      <c r="J38" s="909">
        <v>0</v>
      </c>
      <c r="K38" s="909">
        <v>0</v>
      </c>
      <c r="L38" s="909">
        <v>0</v>
      </c>
      <c r="M38" s="909">
        <v>0</v>
      </c>
      <c r="N38" s="909">
        <v>0</v>
      </c>
      <c r="O38" s="909">
        <v>6.5260610000000003</v>
      </c>
      <c r="P38" s="909">
        <v>0</v>
      </c>
      <c r="Q38" s="909">
        <v>0</v>
      </c>
      <c r="R38" s="909">
        <v>0</v>
      </c>
      <c r="S38" s="910">
        <v>0</v>
      </c>
    </row>
    <row r="39" spans="2:19" ht="30">
      <c r="B39" s="903">
        <v>31</v>
      </c>
      <c r="C39" s="914" t="s">
        <v>1178</v>
      </c>
      <c r="D39" s="905">
        <v>55.016540999999997</v>
      </c>
      <c r="E39" s="905">
        <v>0</v>
      </c>
      <c r="F39" s="905">
        <v>0</v>
      </c>
      <c r="G39" s="909">
        <v>0</v>
      </c>
      <c r="H39" s="905">
        <v>0</v>
      </c>
      <c r="I39" s="909">
        <v>0</v>
      </c>
      <c r="J39" s="909">
        <v>0</v>
      </c>
      <c r="K39" s="909">
        <v>0</v>
      </c>
      <c r="L39" s="909">
        <v>0</v>
      </c>
      <c r="M39" s="909">
        <v>0</v>
      </c>
      <c r="N39" s="909">
        <v>0</v>
      </c>
      <c r="O39" s="909">
        <v>0</v>
      </c>
      <c r="P39" s="909">
        <v>0</v>
      </c>
      <c r="Q39" s="909">
        <v>0</v>
      </c>
      <c r="R39" s="909">
        <v>0</v>
      </c>
      <c r="S39" s="910">
        <v>0</v>
      </c>
    </row>
    <row r="40" spans="2:19" s="861" customFormat="1" ht="15.75" thickBot="1">
      <c r="B40" s="915">
        <v>32</v>
      </c>
      <c r="C40" s="916" t="s">
        <v>1204</v>
      </c>
      <c r="D40" s="917">
        <v>29425.381767999999</v>
      </c>
      <c r="E40" s="917">
        <v>21144.960147999998</v>
      </c>
      <c r="F40" s="917">
        <v>1331.1408750000001</v>
      </c>
      <c r="G40" s="917">
        <v>0</v>
      </c>
      <c r="H40" s="917">
        <v>6.2531800000000004</v>
      </c>
      <c r="I40" s="917">
        <v>188.463313</v>
      </c>
      <c r="J40" s="917">
        <v>0</v>
      </c>
      <c r="K40" s="917">
        <v>0</v>
      </c>
      <c r="L40" s="917">
        <v>0</v>
      </c>
      <c r="M40" s="917">
        <v>0</v>
      </c>
      <c r="N40" s="917">
        <v>0</v>
      </c>
      <c r="O40" s="917">
        <v>21144.960147999998</v>
      </c>
      <c r="P40" s="917">
        <v>1331.1408750000001</v>
      </c>
      <c r="Q40" s="917">
        <v>0</v>
      </c>
      <c r="R40" s="917">
        <v>6.2531800000000004</v>
      </c>
      <c r="S40" s="918">
        <v>188.463313</v>
      </c>
    </row>
    <row r="41" spans="2:19" s="861" customFormat="1" ht="30.75" thickBot="1">
      <c r="B41" s="928"/>
      <c r="C41" s="929" t="s">
        <v>1205</v>
      </c>
      <c r="D41" s="930"/>
      <c r="E41" s="931"/>
      <c r="F41" s="931"/>
      <c r="G41" s="931"/>
      <c r="H41" s="931"/>
      <c r="I41" s="931"/>
      <c r="J41" s="931"/>
      <c r="K41" s="931"/>
      <c r="L41" s="931"/>
      <c r="M41" s="931"/>
      <c r="N41" s="931"/>
      <c r="O41" s="931"/>
      <c r="P41" s="931"/>
      <c r="Q41" s="931"/>
      <c r="R41" s="931"/>
      <c r="S41" s="931"/>
    </row>
    <row r="42" spans="2:19" ht="30">
      <c r="B42" s="899">
        <v>33</v>
      </c>
      <c r="C42" s="919" t="s">
        <v>1179</v>
      </c>
      <c r="D42" s="901">
        <v>10266.446994</v>
      </c>
      <c r="E42" s="941"/>
      <c r="F42" s="942"/>
      <c r="G42" s="942"/>
      <c r="H42" s="942"/>
      <c r="I42" s="942"/>
      <c r="J42" s="942"/>
      <c r="K42" s="942"/>
      <c r="L42" s="942"/>
      <c r="M42" s="942"/>
      <c r="N42" s="942"/>
      <c r="O42" s="942"/>
      <c r="P42" s="942"/>
      <c r="Q42" s="942"/>
      <c r="R42" s="942"/>
      <c r="S42" s="942"/>
    </row>
    <row r="43" spans="2:19">
      <c r="B43" s="903">
        <v>34</v>
      </c>
      <c r="C43" s="920" t="s">
        <v>460</v>
      </c>
      <c r="D43" s="905">
        <v>8869.3258530000003</v>
      </c>
      <c r="E43" s="943"/>
      <c r="F43" s="944"/>
      <c r="G43" s="944"/>
      <c r="H43" s="944"/>
      <c r="I43" s="944"/>
      <c r="J43" s="944"/>
      <c r="K43" s="944"/>
      <c r="L43" s="944"/>
      <c r="M43" s="944"/>
      <c r="N43" s="944"/>
      <c r="O43" s="944"/>
      <c r="P43" s="944"/>
      <c r="Q43" s="944"/>
      <c r="R43" s="944"/>
      <c r="S43" s="944"/>
    </row>
    <row r="44" spans="2:19">
      <c r="B44" s="903">
        <v>35</v>
      </c>
      <c r="C44" s="920" t="s">
        <v>1180</v>
      </c>
      <c r="D44" s="905">
        <v>1396.931703</v>
      </c>
      <c r="E44" s="943"/>
      <c r="F44" s="944"/>
      <c r="G44" s="944"/>
      <c r="H44" s="944"/>
      <c r="I44" s="944"/>
      <c r="J44" s="944"/>
      <c r="K44" s="944"/>
      <c r="L44" s="944"/>
      <c r="M44" s="944"/>
      <c r="N44" s="944"/>
      <c r="O44" s="944"/>
      <c r="P44" s="944"/>
      <c r="Q44" s="944"/>
      <c r="R44" s="944"/>
      <c r="S44" s="944"/>
    </row>
    <row r="45" spans="2:19">
      <c r="B45" s="903">
        <v>36</v>
      </c>
      <c r="C45" s="920" t="s">
        <v>1167</v>
      </c>
      <c r="D45" s="905">
        <v>0.189438</v>
      </c>
      <c r="E45" s="943"/>
      <c r="F45" s="944"/>
      <c r="G45" s="944"/>
      <c r="H45" s="944"/>
      <c r="I45" s="944"/>
      <c r="J45" s="944"/>
      <c r="K45" s="944"/>
      <c r="L45" s="944"/>
      <c r="M45" s="944"/>
      <c r="N45" s="944"/>
      <c r="O45" s="944"/>
      <c r="P45" s="944"/>
      <c r="Q45" s="944"/>
      <c r="R45" s="944"/>
      <c r="S45" s="944"/>
    </row>
    <row r="46" spans="2:19" ht="30">
      <c r="B46" s="903">
        <v>37</v>
      </c>
      <c r="C46" s="921" t="s">
        <v>1181</v>
      </c>
      <c r="D46" s="905">
        <v>28.835498000000001</v>
      </c>
      <c r="E46" s="943"/>
      <c r="F46" s="944"/>
      <c r="G46" s="944"/>
      <c r="H46" s="944"/>
      <c r="I46" s="944"/>
      <c r="J46" s="944"/>
      <c r="K46" s="944"/>
      <c r="L46" s="944"/>
      <c r="M46" s="944"/>
      <c r="N46" s="944"/>
      <c r="O46" s="944"/>
      <c r="P46" s="944"/>
      <c r="Q46" s="944"/>
      <c r="R46" s="944"/>
      <c r="S46" s="944"/>
    </row>
    <row r="47" spans="2:19">
      <c r="B47" s="903">
        <v>38</v>
      </c>
      <c r="C47" s="920" t="s">
        <v>460</v>
      </c>
      <c r="D47" s="905">
        <v>28.835495999999999</v>
      </c>
      <c r="E47" s="943"/>
      <c r="F47" s="944"/>
      <c r="G47" s="944"/>
      <c r="H47" s="944"/>
      <c r="I47" s="944"/>
      <c r="J47" s="944"/>
      <c r="K47" s="944"/>
      <c r="L47" s="944"/>
      <c r="M47" s="944"/>
      <c r="N47" s="944"/>
      <c r="O47" s="944"/>
      <c r="P47" s="944"/>
      <c r="Q47" s="944"/>
      <c r="R47" s="944"/>
      <c r="S47" s="944"/>
    </row>
    <row r="48" spans="2:19">
      <c r="B48" s="903">
        <v>39</v>
      </c>
      <c r="C48" s="920" t="s">
        <v>1180</v>
      </c>
      <c r="D48" s="905">
        <v>1.9999999999999999E-6</v>
      </c>
      <c r="E48" s="943"/>
      <c r="F48" s="944"/>
      <c r="G48" s="944"/>
      <c r="H48" s="944"/>
      <c r="I48" s="944"/>
      <c r="J48" s="944"/>
      <c r="K48" s="944"/>
      <c r="L48" s="944"/>
      <c r="M48" s="944"/>
      <c r="N48" s="944"/>
      <c r="O48" s="944"/>
      <c r="P48" s="944"/>
      <c r="Q48" s="944"/>
      <c r="R48" s="944"/>
      <c r="S48" s="944"/>
    </row>
    <row r="49" spans="1:19">
      <c r="B49" s="903">
        <v>40</v>
      </c>
      <c r="C49" s="920" t="s">
        <v>1167</v>
      </c>
      <c r="D49" s="905">
        <v>0</v>
      </c>
      <c r="E49" s="943"/>
      <c r="F49" s="944"/>
      <c r="G49" s="944"/>
      <c r="H49" s="944"/>
      <c r="I49" s="944"/>
      <c r="J49" s="944"/>
      <c r="K49" s="944"/>
      <c r="L49" s="944"/>
      <c r="M49" s="944"/>
      <c r="N49" s="944"/>
      <c r="O49" s="944"/>
      <c r="P49" s="944"/>
      <c r="Q49" s="944"/>
      <c r="R49" s="944"/>
      <c r="S49" s="944"/>
    </row>
    <row r="50" spans="1:19">
      <c r="B50" s="922">
        <v>41</v>
      </c>
      <c r="C50" s="923" t="s">
        <v>1182</v>
      </c>
      <c r="D50" s="905">
        <v>183.681196</v>
      </c>
      <c r="E50" s="943"/>
      <c r="F50" s="944"/>
      <c r="G50" s="944"/>
      <c r="H50" s="944"/>
      <c r="I50" s="944"/>
      <c r="J50" s="944"/>
      <c r="K50" s="944"/>
      <c r="L50" s="944"/>
      <c r="M50" s="944"/>
      <c r="N50" s="944"/>
      <c r="O50" s="944"/>
      <c r="P50" s="944"/>
      <c r="Q50" s="944"/>
      <c r="R50" s="944"/>
      <c r="S50" s="944"/>
    </row>
    <row r="51" spans="1:19">
      <c r="B51" s="922">
        <v>42</v>
      </c>
      <c r="C51" s="923" t="s">
        <v>1183</v>
      </c>
      <c r="D51" s="905">
        <v>232.745959</v>
      </c>
      <c r="E51" s="943"/>
      <c r="F51" s="944"/>
      <c r="G51" s="944"/>
      <c r="H51" s="944"/>
      <c r="I51" s="944"/>
      <c r="J51" s="944"/>
      <c r="K51" s="944"/>
      <c r="L51" s="944"/>
      <c r="M51" s="944"/>
      <c r="N51" s="944"/>
      <c r="O51" s="944"/>
      <c r="P51" s="944"/>
      <c r="Q51" s="944"/>
      <c r="R51" s="944"/>
      <c r="S51" s="944"/>
    </row>
    <row r="52" spans="1:19">
      <c r="B52" s="922">
        <v>43</v>
      </c>
      <c r="C52" s="923" t="s">
        <v>1184</v>
      </c>
      <c r="D52" s="905">
        <v>307.85198800000001</v>
      </c>
      <c r="E52" s="943"/>
      <c r="F52" s="944"/>
      <c r="G52" s="944"/>
      <c r="H52" s="944"/>
      <c r="I52" s="944"/>
      <c r="J52" s="944"/>
      <c r="K52" s="944"/>
      <c r="L52" s="944"/>
      <c r="M52" s="944"/>
      <c r="N52" s="944"/>
      <c r="O52" s="944"/>
      <c r="P52" s="944"/>
      <c r="Q52" s="944"/>
      <c r="R52" s="944"/>
      <c r="S52" s="944"/>
    </row>
    <row r="53" spans="1:19">
      <c r="B53" s="922">
        <v>44</v>
      </c>
      <c r="C53" s="923" t="s">
        <v>1185</v>
      </c>
      <c r="D53" s="905">
        <v>1213.6337559999999</v>
      </c>
      <c r="E53" s="943"/>
      <c r="F53" s="944"/>
      <c r="G53" s="944"/>
      <c r="H53" s="944"/>
      <c r="I53" s="944"/>
      <c r="J53" s="944"/>
      <c r="K53" s="944"/>
      <c r="L53" s="944"/>
      <c r="M53" s="944"/>
      <c r="N53" s="944"/>
      <c r="O53" s="944"/>
      <c r="P53" s="944"/>
      <c r="Q53" s="944"/>
      <c r="R53" s="944"/>
      <c r="S53" s="944"/>
    </row>
    <row r="54" spans="1:19" ht="15.75" thickBot="1">
      <c r="B54" s="924">
        <v>45</v>
      </c>
      <c r="C54" s="916" t="s">
        <v>1206</v>
      </c>
      <c r="D54" s="925">
        <v>41658.577159</v>
      </c>
      <c r="E54" s="945"/>
      <c r="F54" s="946"/>
      <c r="G54" s="946"/>
      <c r="H54" s="946"/>
      <c r="I54" s="946"/>
      <c r="J54" s="946"/>
      <c r="K54" s="946"/>
      <c r="L54" s="946"/>
      <c r="M54" s="946"/>
      <c r="N54" s="946"/>
      <c r="O54" s="946"/>
      <c r="P54" s="946"/>
      <c r="Q54" s="946"/>
      <c r="R54" s="946"/>
      <c r="S54" s="946"/>
    </row>
    <row r="55" spans="1:19" s="861" customFormat="1" ht="30.75" thickBot="1">
      <c r="A55" s="861" t="s">
        <v>1153</v>
      </c>
      <c r="B55" s="928"/>
      <c r="C55" s="929" t="s">
        <v>1207</v>
      </c>
      <c r="D55" s="930"/>
      <c r="E55" s="931"/>
      <c r="F55" s="931"/>
      <c r="G55" s="931"/>
      <c r="H55" s="931"/>
      <c r="I55" s="931"/>
      <c r="J55" s="931"/>
      <c r="K55" s="931"/>
      <c r="L55" s="931"/>
      <c r="M55" s="931"/>
      <c r="N55" s="931"/>
      <c r="O55" s="931"/>
      <c r="P55" s="931"/>
      <c r="Q55" s="931"/>
      <c r="R55" s="931"/>
      <c r="S55" s="931"/>
    </row>
    <row r="56" spans="1:19">
      <c r="B56" s="926">
        <v>46</v>
      </c>
      <c r="C56" s="900" t="s">
        <v>1186</v>
      </c>
      <c r="D56" s="901">
        <v>9355.809448</v>
      </c>
      <c r="E56" s="954"/>
      <c r="F56" s="955"/>
      <c r="G56" s="955"/>
      <c r="H56" s="955"/>
      <c r="I56" s="955"/>
      <c r="J56" s="955"/>
      <c r="K56" s="955"/>
      <c r="L56" s="955"/>
      <c r="M56" s="955"/>
      <c r="N56" s="955"/>
      <c r="O56" s="955"/>
      <c r="P56" s="955"/>
      <c r="Q56" s="955"/>
      <c r="R56" s="955"/>
      <c r="S56" s="955"/>
    </row>
    <row r="57" spans="1:19">
      <c r="B57" s="922">
        <v>47</v>
      </c>
      <c r="C57" s="923" t="s">
        <v>1187</v>
      </c>
      <c r="D57" s="905">
        <v>4230.3520120000003</v>
      </c>
      <c r="E57" s="956"/>
      <c r="F57" s="957"/>
      <c r="G57" s="957"/>
      <c r="H57" s="957"/>
      <c r="I57" s="957"/>
      <c r="J57" s="957"/>
      <c r="K57" s="957"/>
      <c r="L57" s="957"/>
      <c r="M57" s="957"/>
      <c r="N57" s="957"/>
      <c r="O57" s="957"/>
      <c r="P57" s="957"/>
      <c r="Q57" s="957"/>
      <c r="R57" s="957"/>
      <c r="S57" s="957"/>
    </row>
    <row r="58" spans="1:19">
      <c r="B58" s="922">
        <v>48</v>
      </c>
      <c r="C58" s="923" t="s">
        <v>1188</v>
      </c>
      <c r="D58" s="905">
        <v>1776.6085869999999</v>
      </c>
      <c r="E58" s="956"/>
      <c r="F58" s="957"/>
      <c r="G58" s="957"/>
      <c r="H58" s="957"/>
      <c r="I58" s="957"/>
      <c r="J58" s="957"/>
      <c r="K58" s="957"/>
      <c r="L58" s="957"/>
      <c r="M58" s="957"/>
      <c r="N58" s="957"/>
      <c r="O58" s="957"/>
      <c r="P58" s="957"/>
      <c r="Q58" s="957"/>
      <c r="R58" s="957"/>
      <c r="S58" s="957"/>
    </row>
    <row r="59" spans="1:19" ht="38.25" customHeight="1">
      <c r="B59" s="922">
        <v>49</v>
      </c>
      <c r="C59" s="927" t="s">
        <v>1189</v>
      </c>
      <c r="D59" s="905">
        <v>15362.770047</v>
      </c>
      <c r="E59" s="956"/>
      <c r="F59" s="957"/>
      <c r="G59" s="957"/>
      <c r="H59" s="957"/>
      <c r="I59" s="957"/>
      <c r="J59" s="957"/>
      <c r="K59" s="957"/>
      <c r="L59" s="957"/>
      <c r="M59" s="957"/>
      <c r="N59" s="957"/>
      <c r="O59" s="957"/>
      <c r="P59" s="957"/>
      <c r="Q59" s="957"/>
      <c r="R59" s="957"/>
      <c r="S59" s="957"/>
    </row>
    <row r="60" spans="1:19" s="861" customFormat="1" ht="15.75" thickBot="1">
      <c r="B60" s="924">
        <v>50</v>
      </c>
      <c r="C60" s="916" t="s">
        <v>1190</v>
      </c>
      <c r="D60" s="917">
        <v>57021.347205999999</v>
      </c>
      <c r="E60" s="958"/>
      <c r="F60" s="959"/>
      <c r="G60" s="959"/>
      <c r="H60" s="959"/>
      <c r="I60" s="959"/>
      <c r="J60" s="959"/>
      <c r="K60" s="959"/>
      <c r="L60" s="959"/>
      <c r="M60" s="959"/>
      <c r="N60" s="959"/>
      <c r="O60" s="959"/>
      <c r="P60" s="959"/>
      <c r="Q60" s="959"/>
      <c r="R60" s="959"/>
      <c r="S60" s="959"/>
    </row>
    <row r="61" spans="1:19">
      <c r="B61" s="859"/>
    </row>
    <row r="62" spans="1:19">
      <c r="B62" s="859"/>
    </row>
    <row r="63" spans="1:19">
      <c r="B63" s="859"/>
    </row>
    <row r="64" spans="1:19">
      <c r="B64" s="859"/>
    </row>
    <row r="65" spans="2:2">
      <c r="B65" s="859"/>
    </row>
    <row r="66" spans="2:2">
      <c r="B66" s="859"/>
    </row>
    <row r="67" spans="2:2">
      <c r="B67" s="859"/>
    </row>
    <row r="68" spans="2:2">
      <c r="B68" s="859"/>
    </row>
    <row r="69" spans="2:2">
      <c r="B69" s="859"/>
    </row>
    <row r="70" spans="2:2">
      <c r="B70" s="859"/>
    </row>
    <row r="71" spans="2:2">
      <c r="B71" s="859"/>
    </row>
    <row r="72" spans="2:2">
      <c r="B72" s="859"/>
    </row>
    <row r="73" spans="2:2">
      <c r="B73" s="859"/>
    </row>
    <row r="74" spans="2:2">
      <c r="B74" s="859"/>
    </row>
    <row r="75" spans="2:2">
      <c r="B75" s="859"/>
    </row>
    <row r="76" spans="2:2">
      <c r="B76" s="859"/>
    </row>
    <row r="77" spans="2:2">
      <c r="B77" s="859"/>
    </row>
    <row r="78" spans="2:2">
      <c r="B78" s="859"/>
    </row>
    <row r="79" spans="2:2">
      <c r="B79" s="859"/>
    </row>
    <row r="80" spans="2:2">
      <c r="B80" s="859"/>
    </row>
    <row r="81" spans="2:2">
      <c r="B81" s="859"/>
    </row>
    <row r="82" spans="2:2">
      <c r="B82" s="859"/>
    </row>
    <row r="83" spans="2:2">
      <c r="B83" s="859"/>
    </row>
    <row r="84" spans="2:2">
      <c r="B84" s="859"/>
    </row>
    <row r="85" spans="2:2">
      <c r="B85" s="859"/>
    </row>
    <row r="86" spans="2:2">
      <c r="B86" s="859"/>
    </row>
    <row r="87" spans="2:2">
      <c r="B87" s="859"/>
    </row>
    <row r="88" spans="2:2">
      <c r="B88" s="859"/>
    </row>
    <row r="89" spans="2:2">
      <c r="B89" s="859"/>
    </row>
    <row r="90" spans="2:2">
      <c r="B90" s="859"/>
    </row>
    <row r="91" spans="2:2">
      <c r="B91" s="859"/>
    </row>
    <row r="92" spans="2:2">
      <c r="B92" s="859"/>
    </row>
    <row r="93" spans="2:2">
      <c r="B93" s="859"/>
    </row>
    <row r="94" spans="2:2">
      <c r="B94" s="859"/>
    </row>
    <row r="95" spans="2:2">
      <c r="B95" s="859"/>
    </row>
    <row r="96" spans="2:2">
      <c r="B96" s="859"/>
    </row>
    <row r="97" spans="2:2">
      <c r="B97" s="859"/>
    </row>
    <row r="98" spans="2:2">
      <c r="B98" s="859"/>
    </row>
    <row r="99" spans="2:2">
      <c r="B99" s="859"/>
    </row>
    <row r="100" spans="2:2">
      <c r="B100" s="859"/>
    </row>
    <row r="101" spans="2:2">
      <c r="B101" s="859"/>
    </row>
    <row r="102" spans="2:2">
      <c r="B102" s="859"/>
    </row>
    <row r="103" spans="2:2">
      <c r="B103" s="859"/>
    </row>
    <row r="104" spans="2:2">
      <c r="B104" s="859"/>
    </row>
    <row r="105" spans="2:2">
      <c r="B105" s="859"/>
    </row>
    <row r="106" spans="2:2">
      <c r="B106" s="859"/>
    </row>
    <row r="107" spans="2:2">
      <c r="B107" s="859"/>
    </row>
    <row r="108" spans="2:2">
      <c r="B108" s="859"/>
    </row>
    <row r="109" spans="2:2">
      <c r="B109" s="859"/>
    </row>
    <row r="110" spans="2:2">
      <c r="B110" s="859"/>
    </row>
    <row r="111" spans="2:2">
      <c r="B111" s="859"/>
    </row>
    <row r="112" spans="2:2">
      <c r="B112" s="859"/>
    </row>
    <row r="113" spans="2:2">
      <c r="B113" s="859"/>
    </row>
    <row r="114" spans="2:2">
      <c r="B114" s="859"/>
    </row>
    <row r="115" spans="2:2">
      <c r="B115" s="859"/>
    </row>
    <row r="116" spans="2:2">
      <c r="B116" s="859"/>
    </row>
    <row r="117" spans="2:2">
      <c r="B117" s="859"/>
    </row>
    <row r="118" spans="2:2">
      <c r="B118" s="859"/>
    </row>
    <row r="119" spans="2:2">
      <c r="B119" s="859"/>
    </row>
    <row r="120" spans="2:2">
      <c r="B120" s="859"/>
    </row>
    <row r="121" spans="2:2">
      <c r="B121" s="859"/>
    </row>
    <row r="122" spans="2:2">
      <c r="B122" s="859"/>
    </row>
    <row r="123" spans="2:2">
      <c r="B123" s="859"/>
    </row>
    <row r="124" spans="2:2">
      <c r="B124" s="859"/>
    </row>
    <row r="125" spans="2:2">
      <c r="B125" s="859"/>
    </row>
    <row r="126" spans="2:2">
      <c r="B126" s="859"/>
    </row>
    <row r="127" spans="2:2">
      <c r="B127" s="859"/>
    </row>
    <row r="128" spans="2:2">
      <c r="B128" s="859"/>
    </row>
    <row r="129" spans="2:2">
      <c r="B129" s="859"/>
    </row>
    <row r="130" spans="2:2">
      <c r="B130" s="859"/>
    </row>
    <row r="131" spans="2:2">
      <c r="B131" s="859"/>
    </row>
    <row r="132" spans="2:2">
      <c r="B132" s="859"/>
    </row>
    <row r="133" spans="2:2">
      <c r="B133" s="859"/>
    </row>
    <row r="134" spans="2:2">
      <c r="B134" s="859"/>
    </row>
    <row r="135" spans="2:2">
      <c r="B135" s="859"/>
    </row>
    <row r="136" spans="2:2">
      <c r="B136" s="859"/>
    </row>
    <row r="137" spans="2:2">
      <c r="B137" s="859"/>
    </row>
    <row r="138" spans="2:2">
      <c r="B138" s="859"/>
    </row>
    <row r="139" spans="2:2">
      <c r="B139" s="859"/>
    </row>
    <row r="140" spans="2:2">
      <c r="B140" s="859"/>
    </row>
    <row r="141" spans="2:2">
      <c r="B141" s="859"/>
    </row>
    <row r="142" spans="2:2">
      <c r="B142" s="859"/>
    </row>
    <row r="143" spans="2:2">
      <c r="B143" s="859"/>
    </row>
    <row r="144" spans="2:2">
      <c r="B144" s="859"/>
    </row>
    <row r="145" spans="2:2">
      <c r="B145" s="859"/>
    </row>
    <row r="146" spans="2:2">
      <c r="B146" s="859"/>
    </row>
    <row r="147" spans="2:2">
      <c r="B147" s="859"/>
    </row>
    <row r="148" spans="2:2">
      <c r="B148" s="859"/>
    </row>
    <row r="149" spans="2:2">
      <c r="B149" s="859"/>
    </row>
    <row r="150" spans="2:2">
      <c r="B150" s="859"/>
    </row>
    <row r="151" spans="2:2">
      <c r="B151" s="859"/>
    </row>
    <row r="152" spans="2:2">
      <c r="B152" s="859"/>
    </row>
    <row r="153" spans="2:2">
      <c r="B153" s="859"/>
    </row>
    <row r="154" spans="2:2">
      <c r="B154" s="859"/>
    </row>
    <row r="155" spans="2:2">
      <c r="B155" s="859"/>
    </row>
    <row r="156" spans="2:2">
      <c r="B156" s="859"/>
    </row>
    <row r="157" spans="2:2">
      <c r="B157" s="859"/>
    </row>
    <row r="158" spans="2:2">
      <c r="B158" s="859"/>
    </row>
    <row r="159" spans="2:2">
      <c r="B159" s="859"/>
    </row>
    <row r="160" spans="2:2">
      <c r="B160" s="859"/>
    </row>
    <row r="161" spans="2:2">
      <c r="B161" s="859"/>
    </row>
    <row r="162" spans="2:2">
      <c r="B162" s="859"/>
    </row>
    <row r="163" spans="2:2">
      <c r="B163" s="859"/>
    </row>
    <row r="164" spans="2:2">
      <c r="B164" s="859"/>
    </row>
    <row r="165" spans="2:2">
      <c r="B165" s="859"/>
    </row>
    <row r="166" spans="2:2">
      <c r="B166" s="859"/>
    </row>
    <row r="167" spans="2:2">
      <c r="B167" s="859"/>
    </row>
    <row r="168" spans="2:2">
      <c r="B168" s="859"/>
    </row>
    <row r="169" spans="2:2">
      <c r="B169" s="859"/>
    </row>
    <row r="170" spans="2:2">
      <c r="B170" s="859"/>
    </row>
    <row r="171" spans="2:2">
      <c r="B171" s="859"/>
    </row>
    <row r="172" spans="2:2">
      <c r="B172" s="859"/>
    </row>
    <row r="173" spans="2:2">
      <c r="B173" s="859"/>
    </row>
    <row r="174" spans="2:2">
      <c r="B174" s="859"/>
    </row>
    <row r="175" spans="2:2">
      <c r="B175" s="859"/>
    </row>
    <row r="176" spans="2:2">
      <c r="B176" s="859"/>
    </row>
    <row r="177" spans="2:2">
      <c r="B177" s="859"/>
    </row>
    <row r="178" spans="2:2">
      <c r="B178" s="859"/>
    </row>
    <row r="179" spans="2:2">
      <c r="B179" s="859"/>
    </row>
    <row r="180" spans="2:2">
      <c r="B180" s="859"/>
    </row>
    <row r="181" spans="2:2">
      <c r="B181" s="859"/>
    </row>
    <row r="182" spans="2:2">
      <c r="B182" s="859"/>
    </row>
    <row r="183" spans="2:2">
      <c r="B183" s="859"/>
    </row>
    <row r="184" spans="2:2">
      <c r="B184" s="859"/>
    </row>
    <row r="185" spans="2:2">
      <c r="B185" s="859"/>
    </row>
    <row r="186" spans="2:2">
      <c r="B186" s="859"/>
    </row>
    <row r="187" spans="2:2">
      <c r="B187" s="859"/>
    </row>
    <row r="188" spans="2:2">
      <c r="B188" s="859"/>
    </row>
    <row r="189" spans="2:2">
      <c r="B189" s="859"/>
    </row>
    <row r="190" spans="2:2">
      <c r="B190" s="859"/>
    </row>
    <row r="191" spans="2:2">
      <c r="B191" s="859"/>
    </row>
    <row r="192" spans="2:2">
      <c r="B192" s="859"/>
    </row>
    <row r="193" spans="2:2">
      <c r="B193" s="859"/>
    </row>
    <row r="194" spans="2:2">
      <c r="B194" s="859"/>
    </row>
    <row r="195" spans="2:2">
      <c r="B195" s="859"/>
    </row>
    <row r="196" spans="2:2">
      <c r="B196" s="859"/>
    </row>
    <row r="197" spans="2:2">
      <c r="B197" s="859"/>
    </row>
    <row r="198" spans="2:2">
      <c r="B198" s="859"/>
    </row>
    <row r="199" spans="2:2">
      <c r="B199" s="859"/>
    </row>
    <row r="200" spans="2:2">
      <c r="B200" s="859"/>
    </row>
    <row r="201" spans="2:2">
      <c r="B201" s="859"/>
    </row>
    <row r="202" spans="2:2">
      <c r="B202" s="859"/>
    </row>
    <row r="203" spans="2:2">
      <c r="B203" s="859"/>
    </row>
    <row r="204" spans="2:2">
      <c r="B204" s="859"/>
    </row>
    <row r="205" spans="2:2">
      <c r="B205" s="859"/>
    </row>
    <row r="206" spans="2:2">
      <c r="B206" s="859"/>
    </row>
    <row r="207" spans="2:2">
      <c r="B207" s="859"/>
    </row>
    <row r="208" spans="2:2">
      <c r="B208" s="859"/>
    </row>
    <row r="209" spans="2:2">
      <c r="B209" s="859"/>
    </row>
    <row r="210" spans="2:2">
      <c r="B210" s="859"/>
    </row>
    <row r="211" spans="2:2">
      <c r="B211" s="859"/>
    </row>
    <row r="212" spans="2:2">
      <c r="B212" s="859"/>
    </row>
    <row r="213" spans="2:2">
      <c r="B213" s="859"/>
    </row>
    <row r="214" spans="2:2">
      <c r="B214" s="859"/>
    </row>
    <row r="215" spans="2:2">
      <c r="B215" s="859"/>
    </row>
    <row r="216" spans="2:2">
      <c r="B216" s="859"/>
    </row>
    <row r="217" spans="2:2">
      <c r="B217" s="859"/>
    </row>
    <row r="218" spans="2:2">
      <c r="B218" s="859"/>
    </row>
    <row r="219" spans="2:2">
      <c r="B219" s="859"/>
    </row>
    <row r="220" spans="2:2">
      <c r="B220" s="859"/>
    </row>
    <row r="221" spans="2:2">
      <c r="B221" s="859"/>
    </row>
    <row r="222" spans="2:2">
      <c r="B222" s="859"/>
    </row>
    <row r="223" spans="2:2">
      <c r="B223" s="859"/>
    </row>
    <row r="224" spans="2:2">
      <c r="B224" s="859"/>
    </row>
    <row r="225" spans="2:2">
      <c r="B225" s="859"/>
    </row>
    <row r="226" spans="2:2">
      <c r="B226" s="859"/>
    </row>
    <row r="227" spans="2:2">
      <c r="B227" s="859"/>
    </row>
    <row r="228" spans="2:2">
      <c r="B228" s="859"/>
    </row>
    <row r="229" spans="2:2">
      <c r="B229" s="859"/>
    </row>
    <row r="230" spans="2:2">
      <c r="B230" s="859"/>
    </row>
    <row r="231" spans="2:2">
      <c r="B231" s="859"/>
    </row>
    <row r="232" spans="2:2">
      <c r="B232" s="859"/>
    </row>
    <row r="233" spans="2:2">
      <c r="B233" s="859"/>
    </row>
    <row r="234" spans="2:2">
      <c r="B234" s="859"/>
    </row>
    <row r="235" spans="2:2">
      <c r="B235" s="859"/>
    </row>
    <row r="236" spans="2:2">
      <c r="B236" s="859"/>
    </row>
    <row r="237" spans="2:2">
      <c r="B237" s="859"/>
    </row>
    <row r="238" spans="2:2">
      <c r="B238" s="859"/>
    </row>
    <row r="239" spans="2:2">
      <c r="B239" s="859"/>
    </row>
    <row r="240" spans="2:2">
      <c r="B240" s="859"/>
    </row>
    <row r="241" spans="2:2">
      <c r="B241" s="859"/>
    </row>
    <row r="242" spans="2:2">
      <c r="B242" s="859"/>
    </row>
    <row r="243" spans="2:2">
      <c r="B243" s="859"/>
    </row>
    <row r="244" spans="2:2">
      <c r="B244" s="859"/>
    </row>
    <row r="245" spans="2:2">
      <c r="B245" s="859"/>
    </row>
    <row r="246" spans="2:2">
      <c r="B246" s="859"/>
    </row>
    <row r="247" spans="2:2">
      <c r="B247" s="859"/>
    </row>
    <row r="248" spans="2:2">
      <c r="B248" s="859"/>
    </row>
    <row r="249" spans="2:2">
      <c r="B249" s="859"/>
    </row>
    <row r="250" spans="2:2">
      <c r="B250" s="859"/>
    </row>
    <row r="251" spans="2:2">
      <c r="B251" s="859"/>
    </row>
    <row r="252" spans="2:2">
      <c r="B252" s="859"/>
    </row>
    <row r="253" spans="2:2">
      <c r="B253" s="859"/>
    </row>
    <row r="254" spans="2:2">
      <c r="B254" s="859"/>
    </row>
    <row r="255" spans="2:2">
      <c r="B255" s="859"/>
    </row>
    <row r="256" spans="2:2">
      <c r="B256" s="859"/>
    </row>
    <row r="257" spans="2:2">
      <c r="B257" s="859"/>
    </row>
    <row r="258" spans="2:2">
      <c r="B258" s="859"/>
    </row>
    <row r="259" spans="2:2">
      <c r="B259" s="859"/>
    </row>
    <row r="260" spans="2:2">
      <c r="B260" s="859"/>
    </row>
    <row r="261" spans="2:2">
      <c r="B261" s="859"/>
    </row>
    <row r="262" spans="2:2">
      <c r="B262" s="859"/>
    </row>
    <row r="263" spans="2:2">
      <c r="B263" s="859"/>
    </row>
    <row r="264" spans="2:2">
      <c r="B264" s="859"/>
    </row>
    <row r="265" spans="2:2">
      <c r="B265" s="859"/>
    </row>
    <row r="266" spans="2:2">
      <c r="B266" s="859"/>
    </row>
    <row r="267" spans="2:2">
      <c r="B267" s="859"/>
    </row>
    <row r="268" spans="2:2">
      <c r="B268" s="859"/>
    </row>
    <row r="269" spans="2:2">
      <c r="B269" s="859"/>
    </row>
    <row r="270" spans="2:2">
      <c r="B270" s="859"/>
    </row>
    <row r="271" spans="2:2">
      <c r="B271" s="859"/>
    </row>
    <row r="272" spans="2:2">
      <c r="B272" s="859"/>
    </row>
    <row r="273" spans="2:2">
      <c r="B273" s="859"/>
    </row>
    <row r="274" spans="2:2">
      <c r="B274" s="859"/>
    </row>
    <row r="275" spans="2:2">
      <c r="B275" s="859"/>
    </row>
    <row r="276" spans="2:2">
      <c r="B276" s="859"/>
    </row>
    <row r="277" spans="2:2">
      <c r="B277" s="859"/>
    </row>
    <row r="278" spans="2:2">
      <c r="B278" s="859"/>
    </row>
    <row r="279" spans="2:2">
      <c r="B279" s="859"/>
    </row>
    <row r="280" spans="2:2">
      <c r="B280" s="859"/>
    </row>
    <row r="281" spans="2:2">
      <c r="B281" s="859"/>
    </row>
    <row r="282" spans="2:2">
      <c r="B282" s="859"/>
    </row>
    <row r="283" spans="2:2">
      <c r="B283" s="859"/>
    </row>
    <row r="284" spans="2:2">
      <c r="B284" s="859"/>
    </row>
    <row r="285" spans="2:2">
      <c r="B285" s="859"/>
    </row>
    <row r="286" spans="2:2">
      <c r="B286" s="859"/>
    </row>
    <row r="287" spans="2:2">
      <c r="B287" s="859"/>
    </row>
    <row r="288" spans="2:2">
      <c r="B288" s="859"/>
    </row>
    <row r="289" spans="2:2">
      <c r="B289" s="859"/>
    </row>
    <row r="290" spans="2:2">
      <c r="B290" s="859"/>
    </row>
    <row r="291" spans="2:2">
      <c r="B291" s="859"/>
    </row>
    <row r="292" spans="2:2">
      <c r="B292" s="859"/>
    </row>
    <row r="293" spans="2:2">
      <c r="B293" s="859"/>
    </row>
    <row r="294" spans="2:2">
      <c r="B294" s="859"/>
    </row>
    <row r="295" spans="2:2">
      <c r="B295" s="859"/>
    </row>
    <row r="296" spans="2:2">
      <c r="B296" s="859"/>
    </row>
    <row r="297" spans="2:2">
      <c r="B297" s="859"/>
    </row>
    <row r="298" spans="2:2">
      <c r="B298" s="859"/>
    </row>
    <row r="299" spans="2:2">
      <c r="B299" s="859"/>
    </row>
    <row r="300" spans="2:2">
      <c r="B300" s="859"/>
    </row>
    <row r="301" spans="2:2">
      <c r="B301" s="859"/>
    </row>
    <row r="302" spans="2:2">
      <c r="B302" s="859"/>
    </row>
    <row r="303" spans="2:2">
      <c r="B303" s="859"/>
    </row>
    <row r="304" spans="2:2">
      <c r="B304" s="859"/>
    </row>
    <row r="305" spans="2:2">
      <c r="B305" s="859"/>
    </row>
    <row r="306" spans="2:2">
      <c r="B306" s="859"/>
    </row>
    <row r="307" spans="2:2">
      <c r="B307" s="859"/>
    </row>
  </sheetData>
  <mergeCells count="11">
    <mergeCell ref="O5:S5"/>
    <mergeCell ref="F6:I6"/>
    <mergeCell ref="B2:F2"/>
    <mergeCell ref="K6:N6"/>
    <mergeCell ref="P6:S6"/>
    <mergeCell ref="D4:D7"/>
    <mergeCell ref="E4:I4"/>
    <mergeCell ref="J4:N4"/>
    <mergeCell ref="O4:S4"/>
    <mergeCell ref="E5:I5"/>
    <mergeCell ref="J5:N5"/>
  </mergeCells>
  <hyperlinks>
    <hyperlink ref="U1" location="Índice!A1" display="Voltar ao Índice" xr:uid="{F6FAB2DC-309A-42AD-A1C5-63D29C830BFF}"/>
  </hyperlinks>
  <pageMargins left="0.70866141732283472" right="0.70866141732283472" top="0.74803149606299213" bottom="0.74803149606299213" header="0.31496062992125984" footer="0.31496062992125984"/>
  <pageSetup paperSize="9" scale="40" orientation="landscape" r:id="rId1"/>
  <headerFooter>
    <oddFooter>&amp;C1</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FB533-7DCB-4C13-ACDC-ADF5F4ACE47D}">
  <sheetPr>
    <tabColor rgb="FFFF0000"/>
  </sheetPr>
  <dimension ref="B2:AK25"/>
  <sheetViews>
    <sheetView showGridLines="0" zoomScale="80" zoomScaleNormal="80" workbookViewId="0"/>
  </sheetViews>
  <sheetFormatPr defaultColWidth="8.85546875" defaultRowHeight="18.75"/>
  <cols>
    <col min="1" max="1" width="8.85546875" style="862"/>
    <col min="2" max="2" width="4.140625" style="863" customWidth="1"/>
    <col min="3" max="3" width="64.42578125" style="862" customWidth="1"/>
    <col min="4" max="35" width="16.28515625" style="862" customWidth="1"/>
    <col min="36" max="36" width="11.28515625" style="862" customWidth="1"/>
    <col min="37" max="37" width="15.140625" style="862" bestFit="1" customWidth="1"/>
    <col min="38" max="16384" width="8.85546875" style="862"/>
  </cols>
  <sheetData>
    <row r="2" spans="2:37" ht="19.5">
      <c r="B2" s="1151" t="s">
        <v>1212</v>
      </c>
      <c r="C2" s="1151"/>
      <c r="D2" s="1151"/>
      <c r="E2" s="1151"/>
      <c r="F2" s="1151"/>
      <c r="AK2" s="679" t="s">
        <v>1038</v>
      </c>
    </row>
    <row r="3" spans="2:37">
      <c r="AF3" s="856"/>
      <c r="AG3" s="856"/>
      <c r="AH3" s="856"/>
      <c r="AI3" s="856"/>
    </row>
    <row r="4" spans="2:37" s="634" customFormat="1"/>
    <row r="5" spans="2:37" ht="31.5" customHeight="1">
      <c r="D5" s="1163" t="s">
        <v>1155</v>
      </c>
      <c r="E5" s="1163"/>
      <c r="F5" s="1163"/>
      <c r="G5" s="1163"/>
      <c r="H5" s="1163"/>
      <c r="I5" s="1163" t="s">
        <v>1156</v>
      </c>
      <c r="J5" s="1163"/>
      <c r="K5" s="1163"/>
      <c r="L5" s="1163"/>
      <c r="M5" s="1163"/>
      <c r="N5" s="1163" t="s">
        <v>1157</v>
      </c>
      <c r="O5" s="1163"/>
      <c r="P5" s="1163"/>
      <c r="Q5" s="1163"/>
      <c r="R5" s="1163"/>
      <c r="S5" s="882"/>
      <c r="T5" s="1163" t="s">
        <v>1155</v>
      </c>
      <c r="U5" s="1163"/>
      <c r="V5" s="1163"/>
      <c r="W5" s="1163"/>
      <c r="X5" s="1163"/>
      <c r="Y5" s="1163" t="s">
        <v>1156</v>
      </c>
      <c r="Z5" s="1163"/>
      <c r="AA5" s="1163"/>
      <c r="AB5" s="1163"/>
      <c r="AC5" s="1163"/>
      <c r="AD5" s="1163" t="s">
        <v>1157</v>
      </c>
      <c r="AE5" s="1163"/>
      <c r="AF5" s="1163"/>
      <c r="AG5" s="1163"/>
      <c r="AH5" s="1163"/>
      <c r="AI5" s="1163"/>
    </row>
    <row r="6" spans="2:37" ht="33.75" customHeight="1">
      <c r="D6" s="1164" t="s">
        <v>1191</v>
      </c>
      <c r="E6" s="1165"/>
      <c r="F6" s="1165"/>
      <c r="G6" s="1165"/>
      <c r="H6" s="1166"/>
      <c r="I6" s="1164" t="s">
        <v>1191</v>
      </c>
      <c r="J6" s="1165"/>
      <c r="K6" s="1165"/>
      <c r="L6" s="1165"/>
      <c r="M6" s="1166"/>
      <c r="N6" s="1164" t="s">
        <v>1191</v>
      </c>
      <c r="O6" s="1165"/>
      <c r="P6" s="1165"/>
      <c r="Q6" s="1165"/>
      <c r="R6" s="1166"/>
      <c r="S6" s="1172" t="s">
        <v>1193</v>
      </c>
      <c r="T6" s="1164" t="s">
        <v>1191</v>
      </c>
      <c r="U6" s="1165"/>
      <c r="V6" s="1165"/>
      <c r="W6" s="1165"/>
      <c r="X6" s="1166"/>
      <c r="Y6" s="1164" t="s">
        <v>1191</v>
      </c>
      <c r="Z6" s="1165"/>
      <c r="AA6" s="1165"/>
      <c r="AB6" s="1165"/>
      <c r="AC6" s="1166"/>
      <c r="AD6" s="1164" t="s">
        <v>1191</v>
      </c>
      <c r="AE6" s="1165"/>
      <c r="AF6" s="1165"/>
      <c r="AG6" s="1165"/>
      <c r="AH6" s="1166"/>
      <c r="AI6" s="1167" t="s">
        <v>1194</v>
      </c>
    </row>
    <row r="7" spans="2:37" ht="32.25" customHeight="1">
      <c r="D7" s="894"/>
      <c r="E7" s="1169" t="s">
        <v>1192</v>
      </c>
      <c r="F7" s="1170"/>
      <c r="G7" s="1170"/>
      <c r="H7" s="1171"/>
      <c r="I7" s="894"/>
      <c r="J7" s="1169" t="s">
        <v>1192</v>
      </c>
      <c r="K7" s="1170"/>
      <c r="L7" s="1170"/>
      <c r="M7" s="1171"/>
      <c r="N7" s="894"/>
      <c r="O7" s="1169" t="s">
        <v>1192</v>
      </c>
      <c r="P7" s="1170"/>
      <c r="Q7" s="1170"/>
      <c r="R7" s="1171"/>
      <c r="S7" s="1172"/>
      <c r="T7" s="894"/>
      <c r="U7" s="1169" t="s">
        <v>1192</v>
      </c>
      <c r="V7" s="1170"/>
      <c r="W7" s="1170"/>
      <c r="X7" s="1171"/>
      <c r="Y7" s="894"/>
      <c r="Z7" s="1169" t="s">
        <v>1192</v>
      </c>
      <c r="AA7" s="1170"/>
      <c r="AB7" s="1170"/>
      <c r="AC7" s="1171"/>
      <c r="AD7" s="894"/>
      <c r="AE7" s="1169" t="s">
        <v>1192</v>
      </c>
      <c r="AF7" s="1170"/>
      <c r="AG7" s="1170"/>
      <c r="AH7" s="1171"/>
      <c r="AI7" s="1167"/>
    </row>
    <row r="8" spans="2:37" ht="75.75" customHeight="1" thickBot="1">
      <c r="B8" s="880"/>
      <c r="C8" s="881" t="s">
        <v>1154</v>
      </c>
      <c r="D8" s="895"/>
      <c r="E8" s="896"/>
      <c r="F8" s="897" t="s">
        <v>1161</v>
      </c>
      <c r="G8" s="897" t="s">
        <v>1162</v>
      </c>
      <c r="H8" s="897" t="s">
        <v>1163</v>
      </c>
      <c r="I8" s="895"/>
      <c r="J8" s="896"/>
      <c r="K8" s="897" t="s">
        <v>1161</v>
      </c>
      <c r="L8" s="897" t="s">
        <v>1162</v>
      </c>
      <c r="M8" s="897" t="s">
        <v>1163</v>
      </c>
      <c r="N8" s="895"/>
      <c r="O8" s="896"/>
      <c r="P8" s="897" t="s">
        <v>1161</v>
      </c>
      <c r="Q8" s="897" t="s">
        <v>1162</v>
      </c>
      <c r="R8" s="898" t="s">
        <v>1163</v>
      </c>
      <c r="S8" s="1173"/>
      <c r="T8" s="895"/>
      <c r="U8" s="896"/>
      <c r="V8" s="897" t="s">
        <v>1161</v>
      </c>
      <c r="W8" s="897" t="s">
        <v>1162</v>
      </c>
      <c r="X8" s="897" t="s">
        <v>1163</v>
      </c>
      <c r="Y8" s="895"/>
      <c r="Z8" s="896"/>
      <c r="AA8" s="897" t="s">
        <v>1161</v>
      </c>
      <c r="AB8" s="897" t="s">
        <v>1162</v>
      </c>
      <c r="AC8" s="897" t="s">
        <v>1163</v>
      </c>
      <c r="AD8" s="895"/>
      <c r="AE8" s="896"/>
      <c r="AF8" s="897" t="s">
        <v>1161</v>
      </c>
      <c r="AG8" s="897" t="s">
        <v>1162</v>
      </c>
      <c r="AH8" s="897" t="s">
        <v>1163</v>
      </c>
      <c r="AI8" s="1168"/>
    </row>
    <row r="9" spans="2:37">
      <c r="B9" s="864">
        <v>1</v>
      </c>
      <c r="C9" s="865" t="s">
        <v>1208</v>
      </c>
      <c r="D9" s="866">
        <v>0.50760000000000005</v>
      </c>
      <c r="E9" s="866">
        <v>3.2000000000000001E-2</v>
      </c>
      <c r="F9" s="866">
        <v>0</v>
      </c>
      <c r="G9" s="866">
        <v>2.0000000000000001E-4</v>
      </c>
      <c r="H9" s="883">
        <v>4.4999999999999997E-3</v>
      </c>
      <c r="I9" s="887">
        <v>0</v>
      </c>
      <c r="J9" s="866">
        <v>0</v>
      </c>
      <c r="K9" s="866">
        <v>0</v>
      </c>
      <c r="L9" s="866">
        <v>0</v>
      </c>
      <c r="M9" s="883">
        <v>0</v>
      </c>
      <c r="N9" s="887">
        <v>0.50760000000000005</v>
      </c>
      <c r="O9" s="866">
        <v>3.2000000000000001E-2</v>
      </c>
      <c r="P9" s="866">
        <v>0</v>
      </c>
      <c r="Q9" s="866">
        <v>2.0000000000000001E-4</v>
      </c>
      <c r="R9" s="883">
        <v>4.4999999999999997E-3</v>
      </c>
      <c r="S9" s="866">
        <v>0.51600000000000001</v>
      </c>
      <c r="T9" s="887">
        <v>0.29649999999999999</v>
      </c>
      <c r="U9" s="866">
        <v>5.6399999999999999E-2</v>
      </c>
      <c r="V9" s="866">
        <v>0</v>
      </c>
      <c r="W9" s="866">
        <v>4.0000000000000002E-4</v>
      </c>
      <c r="X9" s="883">
        <v>2.1000000000000001E-2</v>
      </c>
      <c r="Y9" s="887">
        <v>0</v>
      </c>
      <c r="Z9" s="866">
        <v>0</v>
      </c>
      <c r="AA9" s="866">
        <v>0</v>
      </c>
      <c r="AB9" s="866">
        <v>0</v>
      </c>
      <c r="AC9" s="883">
        <v>0</v>
      </c>
      <c r="AD9" s="887">
        <v>0.29649999999999999</v>
      </c>
      <c r="AE9" s="866">
        <v>5.6399999999999999E-2</v>
      </c>
      <c r="AF9" s="866">
        <v>0</v>
      </c>
      <c r="AG9" s="866">
        <v>4.0000000000000002E-4</v>
      </c>
      <c r="AH9" s="883">
        <v>2.1000000000000001E-2</v>
      </c>
      <c r="AI9" s="891">
        <v>0.34649999999999997</v>
      </c>
      <c r="AJ9" s="867"/>
    </row>
    <row r="10" spans="2:37" ht="56.25">
      <c r="B10" s="868">
        <v>2</v>
      </c>
      <c r="C10" s="869" t="s">
        <v>1164</v>
      </c>
      <c r="D10" s="870">
        <v>0.71989999999999998</v>
      </c>
      <c r="E10" s="870">
        <v>4.53E-2</v>
      </c>
      <c r="F10" s="870">
        <v>0</v>
      </c>
      <c r="G10" s="870">
        <v>2.0000000000000001E-4</v>
      </c>
      <c r="H10" s="884">
        <v>6.4000000000000003E-3</v>
      </c>
      <c r="I10" s="888">
        <v>0</v>
      </c>
      <c r="J10" s="870">
        <v>0</v>
      </c>
      <c r="K10" s="870">
        <v>0</v>
      </c>
      <c r="L10" s="870">
        <v>0</v>
      </c>
      <c r="M10" s="884">
        <v>0</v>
      </c>
      <c r="N10" s="888">
        <v>0.71989999999999998</v>
      </c>
      <c r="O10" s="870">
        <v>4.53E-2</v>
      </c>
      <c r="P10" s="870">
        <v>0</v>
      </c>
      <c r="Q10" s="870">
        <v>2.0000000000000001E-4</v>
      </c>
      <c r="R10" s="884">
        <v>6.4000000000000003E-3</v>
      </c>
      <c r="S10" s="870">
        <v>0.5151</v>
      </c>
      <c r="T10" s="888">
        <v>0.49159999999999998</v>
      </c>
      <c r="U10" s="870">
        <v>9.35E-2</v>
      </c>
      <c r="V10" s="870">
        <v>0</v>
      </c>
      <c r="W10" s="870">
        <v>6.9999999999999999E-4</v>
      </c>
      <c r="X10" s="884">
        <v>3.4799999999999998E-2</v>
      </c>
      <c r="Y10" s="888">
        <v>0</v>
      </c>
      <c r="Z10" s="870">
        <v>0</v>
      </c>
      <c r="AA10" s="870">
        <v>0</v>
      </c>
      <c r="AB10" s="870">
        <v>0</v>
      </c>
      <c r="AC10" s="884">
        <v>0</v>
      </c>
      <c r="AD10" s="888">
        <v>0.49159999999999998</v>
      </c>
      <c r="AE10" s="870">
        <v>9.35E-2</v>
      </c>
      <c r="AF10" s="870">
        <v>0</v>
      </c>
      <c r="AG10" s="870">
        <v>6.9999999999999999E-4</v>
      </c>
      <c r="AH10" s="884">
        <v>3.4799999999999998E-2</v>
      </c>
      <c r="AI10" s="892">
        <v>0.34539999999999998</v>
      </c>
    </row>
    <row r="11" spans="2:37">
      <c r="B11" s="868">
        <v>3</v>
      </c>
      <c r="C11" s="871" t="s">
        <v>1087</v>
      </c>
      <c r="D11" s="870">
        <v>0.24929999999999999</v>
      </c>
      <c r="E11" s="870">
        <v>0.14080000000000001</v>
      </c>
      <c r="F11" s="870">
        <v>0</v>
      </c>
      <c r="G11" s="870">
        <v>0</v>
      </c>
      <c r="H11" s="884">
        <v>1.32E-2</v>
      </c>
      <c r="I11" s="888">
        <v>0</v>
      </c>
      <c r="J11" s="870">
        <v>0</v>
      </c>
      <c r="K11" s="870">
        <v>0</v>
      </c>
      <c r="L11" s="870">
        <v>0</v>
      </c>
      <c r="M11" s="884">
        <v>0</v>
      </c>
      <c r="N11" s="888">
        <v>0.24929999999999999</v>
      </c>
      <c r="O11" s="870">
        <v>0.14080000000000001</v>
      </c>
      <c r="P11" s="870">
        <v>0</v>
      </c>
      <c r="Q11" s="870">
        <v>0</v>
      </c>
      <c r="R11" s="884">
        <v>1.32E-2</v>
      </c>
      <c r="S11" s="870">
        <v>2.1899999999999999E-2</v>
      </c>
      <c r="T11" s="888">
        <v>0.39379999999999998</v>
      </c>
      <c r="U11" s="870">
        <v>0.37490000000000001</v>
      </c>
      <c r="V11" s="870">
        <v>0</v>
      </c>
      <c r="W11" s="870">
        <v>0</v>
      </c>
      <c r="X11" s="884">
        <v>0</v>
      </c>
      <c r="Y11" s="888">
        <v>0</v>
      </c>
      <c r="Z11" s="870">
        <v>0</v>
      </c>
      <c r="AA11" s="870">
        <v>0</v>
      </c>
      <c r="AB11" s="870">
        <v>0</v>
      </c>
      <c r="AC11" s="884">
        <v>0</v>
      </c>
      <c r="AD11" s="888">
        <v>0.39379999999999998</v>
      </c>
      <c r="AE11" s="870">
        <v>0.37490000000000001</v>
      </c>
      <c r="AF11" s="870">
        <v>0</v>
      </c>
      <c r="AG11" s="870">
        <v>0</v>
      </c>
      <c r="AH11" s="884">
        <v>0</v>
      </c>
      <c r="AI11" s="892">
        <v>3.2099999999999997E-2</v>
      </c>
    </row>
    <row r="12" spans="2:37">
      <c r="B12" s="868">
        <v>4</v>
      </c>
      <c r="C12" s="872" t="s">
        <v>465</v>
      </c>
      <c r="D12" s="870">
        <v>9.3700000000000006E-2</v>
      </c>
      <c r="E12" s="870">
        <v>0</v>
      </c>
      <c r="F12" s="870">
        <v>0</v>
      </c>
      <c r="G12" s="870">
        <v>0</v>
      </c>
      <c r="H12" s="884">
        <v>0</v>
      </c>
      <c r="I12" s="888">
        <v>0</v>
      </c>
      <c r="J12" s="870">
        <v>0</v>
      </c>
      <c r="K12" s="870">
        <v>0</v>
      </c>
      <c r="L12" s="870">
        <v>0</v>
      </c>
      <c r="M12" s="884">
        <v>0</v>
      </c>
      <c r="N12" s="888">
        <v>9.3700000000000006E-2</v>
      </c>
      <c r="O12" s="870">
        <v>0</v>
      </c>
      <c r="P12" s="870">
        <v>0</v>
      </c>
      <c r="Q12" s="870">
        <v>0</v>
      </c>
      <c r="R12" s="884">
        <v>0</v>
      </c>
      <c r="S12" s="870">
        <v>4.1000000000000003E-3</v>
      </c>
      <c r="T12" s="888">
        <v>0.1736</v>
      </c>
      <c r="U12" s="870">
        <v>0</v>
      </c>
      <c r="V12" s="870">
        <v>0</v>
      </c>
      <c r="W12" s="870">
        <v>0</v>
      </c>
      <c r="X12" s="884">
        <v>0</v>
      </c>
      <c r="Y12" s="888">
        <v>0</v>
      </c>
      <c r="Z12" s="870">
        <v>0</v>
      </c>
      <c r="AA12" s="870">
        <v>0</v>
      </c>
      <c r="AB12" s="870">
        <v>0</v>
      </c>
      <c r="AC12" s="884">
        <v>0</v>
      </c>
      <c r="AD12" s="888">
        <v>0.1736</v>
      </c>
      <c r="AE12" s="870">
        <v>0</v>
      </c>
      <c r="AF12" s="870">
        <v>0</v>
      </c>
      <c r="AG12" s="870">
        <v>0</v>
      </c>
      <c r="AH12" s="884">
        <v>0</v>
      </c>
      <c r="AI12" s="892">
        <v>3.3999999999999998E-3</v>
      </c>
    </row>
    <row r="13" spans="2:37">
      <c r="B13" s="868">
        <v>5</v>
      </c>
      <c r="C13" s="872" t="s">
        <v>467</v>
      </c>
      <c r="D13" s="870">
        <v>0.28489999999999999</v>
      </c>
      <c r="E13" s="870">
        <v>0.17299999999999999</v>
      </c>
      <c r="F13" s="870">
        <v>0</v>
      </c>
      <c r="G13" s="870">
        <v>0</v>
      </c>
      <c r="H13" s="884">
        <v>1.6299999999999999E-2</v>
      </c>
      <c r="I13" s="888">
        <v>0</v>
      </c>
      <c r="J13" s="870">
        <v>0</v>
      </c>
      <c r="K13" s="870">
        <v>0</v>
      </c>
      <c r="L13" s="870">
        <v>0</v>
      </c>
      <c r="M13" s="884">
        <v>0</v>
      </c>
      <c r="N13" s="888">
        <v>0.28489999999999999</v>
      </c>
      <c r="O13" s="870">
        <v>0.17299999999999999</v>
      </c>
      <c r="P13" s="870">
        <v>0</v>
      </c>
      <c r="Q13" s="870">
        <v>0</v>
      </c>
      <c r="R13" s="884">
        <v>1.6299999999999999E-2</v>
      </c>
      <c r="S13" s="870">
        <v>1.78E-2</v>
      </c>
      <c r="T13" s="888">
        <v>0.41970000000000002</v>
      </c>
      <c r="U13" s="870">
        <v>0.41909999999999997</v>
      </c>
      <c r="V13" s="870">
        <v>0</v>
      </c>
      <c r="W13" s="870">
        <v>0</v>
      </c>
      <c r="X13" s="884">
        <v>0</v>
      </c>
      <c r="Y13" s="888">
        <v>0</v>
      </c>
      <c r="Z13" s="870">
        <v>0</v>
      </c>
      <c r="AA13" s="870">
        <v>0</v>
      </c>
      <c r="AB13" s="870">
        <v>0</v>
      </c>
      <c r="AC13" s="884">
        <v>0</v>
      </c>
      <c r="AD13" s="888">
        <v>0.41970000000000002</v>
      </c>
      <c r="AE13" s="870">
        <v>0.41909999999999997</v>
      </c>
      <c r="AF13" s="870">
        <v>0</v>
      </c>
      <c r="AG13" s="870">
        <v>0</v>
      </c>
      <c r="AH13" s="884">
        <v>0</v>
      </c>
      <c r="AI13" s="892">
        <v>2.87E-2</v>
      </c>
    </row>
    <row r="14" spans="2:37">
      <c r="B14" s="868">
        <v>6</v>
      </c>
      <c r="C14" s="873" t="s">
        <v>1168</v>
      </c>
      <c r="D14" s="870">
        <v>0.36899999999999999</v>
      </c>
      <c r="E14" s="870">
        <v>0.34749999999999998</v>
      </c>
      <c r="F14" s="870">
        <v>0</v>
      </c>
      <c r="G14" s="870">
        <v>0</v>
      </c>
      <c r="H14" s="884">
        <v>2.4E-2</v>
      </c>
      <c r="I14" s="888">
        <v>0</v>
      </c>
      <c r="J14" s="870">
        <v>0</v>
      </c>
      <c r="K14" s="870">
        <v>0</v>
      </c>
      <c r="L14" s="870">
        <v>0</v>
      </c>
      <c r="M14" s="884">
        <v>0</v>
      </c>
      <c r="N14" s="888">
        <v>0.36899999999999999</v>
      </c>
      <c r="O14" s="870">
        <v>0.34749999999999998</v>
      </c>
      <c r="P14" s="870">
        <v>0</v>
      </c>
      <c r="Q14" s="870">
        <v>0</v>
      </c>
      <c r="R14" s="884">
        <v>2.4E-2</v>
      </c>
      <c r="S14" s="870">
        <v>8.6E-3</v>
      </c>
      <c r="T14" s="888">
        <v>0.4617</v>
      </c>
      <c r="U14" s="870">
        <v>0.4617</v>
      </c>
      <c r="V14" s="870">
        <v>0</v>
      </c>
      <c r="W14" s="870">
        <v>0</v>
      </c>
      <c r="X14" s="884">
        <v>0</v>
      </c>
      <c r="Y14" s="888">
        <v>0</v>
      </c>
      <c r="Z14" s="870">
        <v>0</v>
      </c>
      <c r="AA14" s="870">
        <v>0</v>
      </c>
      <c r="AB14" s="870">
        <v>0</v>
      </c>
      <c r="AC14" s="884">
        <v>0</v>
      </c>
      <c r="AD14" s="888">
        <v>0.4617</v>
      </c>
      <c r="AE14" s="870">
        <v>0.4617</v>
      </c>
      <c r="AF14" s="870">
        <v>0</v>
      </c>
      <c r="AG14" s="870">
        <v>0</v>
      </c>
      <c r="AH14" s="884">
        <v>0</v>
      </c>
      <c r="AI14" s="892">
        <v>2.6100000000000002E-2</v>
      </c>
    </row>
    <row r="15" spans="2:37">
      <c r="B15" s="868">
        <v>7</v>
      </c>
      <c r="C15" s="873" t="s">
        <v>1195</v>
      </c>
      <c r="D15" s="870">
        <v>1.0800000000000001E-2</v>
      </c>
      <c r="E15" s="870">
        <v>0</v>
      </c>
      <c r="F15" s="870">
        <v>0</v>
      </c>
      <c r="G15" s="870">
        <v>0</v>
      </c>
      <c r="H15" s="884">
        <v>0</v>
      </c>
      <c r="I15" s="888">
        <v>0</v>
      </c>
      <c r="J15" s="870">
        <v>0</v>
      </c>
      <c r="K15" s="870">
        <v>0</v>
      </c>
      <c r="L15" s="870">
        <v>0</v>
      </c>
      <c r="M15" s="884">
        <v>0</v>
      </c>
      <c r="N15" s="888">
        <v>1.0800000000000001E-2</v>
      </c>
      <c r="O15" s="870">
        <v>0</v>
      </c>
      <c r="P15" s="870">
        <v>0</v>
      </c>
      <c r="Q15" s="870">
        <v>0</v>
      </c>
      <c r="R15" s="884">
        <v>0</v>
      </c>
      <c r="S15" s="870">
        <v>2.9999999999999997E-4</v>
      </c>
      <c r="T15" s="888">
        <v>0.1208</v>
      </c>
      <c r="U15" s="870">
        <v>0</v>
      </c>
      <c r="V15" s="870">
        <v>0</v>
      </c>
      <c r="W15" s="870">
        <v>0</v>
      </c>
      <c r="X15" s="884">
        <v>0</v>
      </c>
      <c r="Y15" s="888">
        <v>0</v>
      </c>
      <c r="Z15" s="870">
        <v>0</v>
      </c>
      <c r="AA15" s="870">
        <v>0</v>
      </c>
      <c r="AB15" s="870">
        <v>0</v>
      </c>
      <c r="AC15" s="884">
        <v>0</v>
      </c>
      <c r="AD15" s="888">
        <v>0.1208</v>
      </c>
      <c r="AE15" s="870">
        <v>0</v>
      </c>
      <c r="AF15" s="870">
        <v>0</v>
      </c>
      <c r="AG15" s="870">
        <v>0</v>
      </c>
      <c r="AH15" s="884">
        <v>0</v>
      </c>
      <c r="AI15" s="892">
        <v>0</v>
      </c>
    </row>
    <row r="16" spans="2:37">
      <c r="B16" s="868">
        <v>8</v>
      </c>
      <c r="C16" s="873" t="s">
        <v>1170</v>
      </c>
      <c r="D16" s="870">
        <v>0.29260000000000003</v>
      </c>
      <c r="E16" s="870">
        <v>0</v>
      </c>
      <c r="F16" s="870">
        <v>0</v>
      </c>
      <c r="G16" s="870">
        <v>0</v>
      </c>
      <c r="H16" s="884">
        <v>0</v>
      </c>
      <c r="I16" s="888">
        <v>0</v>
      </c>
      <c r="J16" s="870">
        <v>0</v>
      </c>
      <c r="K16" s="870">
        <v>0</v>
      </c>
      <c r="L16" s="870">
        <v>0</v>
      </c>
      <c r="M16" s="884">
        <v>0</v>
      </c>
      <c r="N16" s="888">
        <v>0.29260000000000003</v>
      </c>
      <c r="O16" s="870">
        <v>0</v>
      </c>
      <c r="P16" s="870">
        <v>0</v>
      </c>
      <c r="Q16" s="870">
        <v>0</v>
      </c>
      <c r="R16" s="884">
        <v>0</v>
      </c>
      <c r="S16" s="870">
        <v>1.1999999999999999E-3</v>
      </c>
      <c r="T16" s="888">
        <v>0.25219999999999998</v>
      </c>
      <c r="U16" s="870">
        <v>0</v>
      </c>
      <c r="V16" s="870">
        <v>0</v>
      </c>
      <c r="W16" s="874">
        <v>0</v>
      </c>
      <c r="X16" s="884">
        <v>0</v>
      </c>
      <c r="Y16" s="888">
        <v>0</v>
      </c>
      <c r="Z16" s="870">
        <v>0</v>
      </c>
      <c r="AA16" s="870">
        <v>0</v>
      </c>
      <c r="AB16" s="870">
        <v>0</v>
      </c>
      <c r="AC16" s="884">
        <v>0</v>
      </c>
      <c r="AD16" s="888">
        <v>0.25219999999999998</v>
      </c>
      <c r="AE16" s="870">
        <v>0</v>
      </c>
      <c r="AF16" s="870">
        <v>0</v>
      </c>
      <c r="AG16" s="870">
        <v>0</v>
      </c>
      <c r="AH16" s="884">
        <v>0</v>
      </c>
      <c r="AI16" s="892">
        <v>1E-4</v>
      </c>
    </row>
    <row r="17" spans="2:35" ht="37.5">
      <c r="B17" s="868">
        <v>9</v>
      </c>
      <c r="C17" s="871" t="s">
        <v>1196</v>
      </c>
      <c r="D17" s="870">
        <v>0.19719999999999999</v>
      </c>
      <c r="E17" s="870">
        <v>9.0999999999999998E-2</v>
      </c>
      <c r="F17" s="870">
        <v>0</v>
      </c>
      <c r="G17" s="870">
        <v>1E-3</v>
      </c>
      <c r="H17" s="884">
        <v>8.2000000000000003E-2</v>
      </c>
      <c r="I17" s="888">
        <v>0</v>
      </c>
      <c r="J17" s="870">
        <v>0</v>
      </c>
      <c r="K17" s="870">
        <v>0</v>
      </c>
      <c r="L17" s="870">
        <v>0</v>
      </c>
      <c r="M17" s="884">
        <v>0</v>
      </c>
      <c r="N17" s="888">
        <v>0.19719999999999999</v>
      </c>
      <c r="O17" s="870">
        <v>9.0999999999999998E-2</v>
      </c>
      <c r="P17" s="870">
        <v>0</v>
      </c>
      <c r="Q17" s="870">
        <v>1E-3</v>
      </c>
      <c r="R17" s="884">
        <v>8.2000000000000003E-2</v>
      </c>
      <c r="S17" s="870">
        <v>3.6799999999999999E-2</v>
      </c>
      <c r="T17" s="888">
        <v>0.1313</v>
      </c>
      <c r="U17" s="870">
        <v>0.1103</v>
      </c>
      <c r="V17" s="870">
        <v>0</v>
      </c>
      <c r="W17" s="870">
        <v>1.2999999999999999E-3</v>
      </c>
      <c r="X17" s="884">
        <v>0.1008</v>
      </c>
      <c r="Y17" s="888">
        <v>0</v>
      </c>
      <c r="Z17" s="870">
        <v>0</v>
      </c>
      <c r="AA17" s="870">
        <v>0</v>
      </c>
      <c r="AB17" s="870">
        <v>0</v>
      </c>
      <c r="AC17" s="884">
        <v>0</v>
      </c>
      <c r="AD17" s="888">
        <v>0.1313</v>
      </c>
      <c r="AE17" s="870">
        <v>0.1103</v>
      </c>
      <c r="AF17" s="870">
        <v>0</v>
      </c>
      <c r="AG17" s="870">
        <v>1.2999999999999999E-3</v>
      </c>
      <c r="AH17" s="884">
        <v>0.1008</v>
      </c>
      <c r="AI17" s="892">
        <v>0.1192</v>
      </c>
    </row>
    <row r="18" spans="2:35">
      <c r="B18" s="868">
        <v>10</v>
      </c>
      <c r="C18" s="871" t="s">
        <v>473</v>
      </c>
      <c r="D18" s="875">
        <v>0.8145</v>
      </c>
      <c r="E18" s="875">
        <v>3.85E-2</v>
      </c>
      <c r="F18" s="875">
        <v>0</v>
      </c>
      <c r="G18" s="875">
        <v>2.0000000000000001E-4</v>
      </c>
      <c r="H18" s="885">
        <v>0</v>
      </c>
      <c r="I18" s="960"/>
      <c r="J18" s="961"/>
      <c r="K18" s="961"/>
      <c r="L18" s="961"/>
      <c r="M18" s="962"/>
      <c r="N18" s="889">
        <v>0.8145</v>
      </c>
      <c r="O18" s="875">
        <v>3.85E-2</v>
      </c>
      <c r="P18" s="875">
        <v>0</v>
      </c>
      <c r="Q18" s="875">
        <v>2.0000000000000001E-4</v>
      </c>
      <c r="R18" s="885">
        <v>0</v>
      </c>
      <c r="S18" s="875">
        <v>0.4395</v>
      </c>
      <c r="T18" s="889">
        <v>0.75790000000000002</v>
      </c>
      <c r="U18" s="875">
        <v>3.8100000000000002E-2</v>
      </c>
      <c r="V18" s="875">
        <v>0</v>
      </c>
      <c r="W18" s="875">
        <v>5.9999999999999995E-4</v>
      </c>
      <c r="X18" s="885">
        <v>0</v>
      </c>
      <c r="Y18" s="966"/>
      <c r="Z18" s="967"/>
      <c r="AA18" s="967"/>
      <c r="AB18" s="967"/>
      <c r="AC18" s="968"/>
      <c r="AD18" s="889">
        <v>0.75790000000000002</v>
      </c>
      <c r="AE18" s="875">
        <v>3.8100000000000002E-2</v>
      </c>
      <c r="AF18" s="875">
        <v>0</v>
      </c>
      <c r="AG18" s="875">
        <v>5.9999999999999995E-4</v>
      </c>
      <c r="AH18" s="885">
        <v>0</v>
      </c>
      <c r="AI18" s="892">
        <v>0.1867</v>
      </c>
    </row>
    <row r="19" spans="2:35" ht="37.5">
      <c r="B19" s="868">
        <v>11</v>
      </c>
      <c r="C19" s="873" t="s">
        <v>1172</v>
      </c>
      <c r="D19" s="870">
        <v>0.89700000000000002</v>
      </c>
      <c r="E19" s="870">
        <v>4.2299999999999997E-2</v>
      </c>
      <c r="F19" s="870">
        <v>0</v>
      </c>
      <c r="G19" s="870">
        <v>0</v>
      </c>
      <c r="H19" s="884">
        <v>0</v>
      </c>
      <c r="I19" s="960"/>
      <c r="J19" s="961"/>
      <c r="K19" s="961"/>
      <c r="L19" s="961"/>
      <c r="M19" s="962"/>
      <c r="N19" s="888">
        <v>0.89700000000000002</v>
      </c>
      <c r="O19" s="870">
        <v>4.2299999999999997E-2</v>
      </c>
      <c r="P19" s="870">
        <v>0</v>
      </c>
      <c r="Q19" s="870">
        <v>0</v>
      </c>
      <c r="R19" s="884">
        <v>0</v>
      </c>
      <c r="S19" s="870">
        <v>0.39829999999999999</v>
      </c>
      <c r="T19" s="888">
        <v>0.8851</v>
      </c>
      <c r="U19" s="870">
        <v>4.3900000000000002E-2</v>
      </c>
      <c r="V19" s="870">
        <v>0</v>
      </c>
      <c r="W19" s="870">
        <v>0</v>
      </c>
      <c r="X19" s="884">
        <v>0</v>
      </c>
      <c r="Y19" s="966"/>
      <c r="Z19" s="967"/>
      <c r="AA19" s="967"/>
      <c r="AB19" s="967"/>
      <c r="AC19" s="968"/>
      <c r="AD19" s="888">
        <v>0.8851</v>
      </c>
      <c r="AE19" s="870">
        <v>4.3900000000000002E-2</v>
      </c>
      <c r="AF19" s="870">
        <v>0</v>
      </c>
      <c r="AG19" s="870">
        <v>0</v>
      </c>
      <c r="AH19" s="884">
        <v>0</v>
      </c>
      <c r="AI19" s="892">
        <v>0.15959999999999999</v>
      </c>
    </row>
    <row r="20" spans="2:35">
      <c r="B20" s="868">
        <v>12</v>
      </c>
      <c r="C20" s="873" t="s">
        <v>1173</v>
      </c>
      <c r="D20" s="870">
        <v>1</v>
      </c>
      <c r="E20" s="870">
        <v>0</v>
      </c>
      <c r="F20" s="870">
        <v>0</v>
      </c>
      <c r="G20" s="870">
        <v>0</v>
      </c>
      <c r="H20" s="884">
        <v>0</v>
      </c>
      <c r="I20" s="960"/>
      <c r="J20" s="961"/>
      <c r="K20" s="961"/>
      <c r="L20" s="961"/>
      <c r="M20" s="962"/>
      <c r="N20" s="888">
        <v>1</v>
      </c>
      <c r="O20" s="870">
        <v>0</v>
      </c>
      <c r="P20" s="870">
        <v>0</v>
      </c>
      <c r="Q20" s="870">
        <v>0</v>
      </c>
      <c r="R20" s="884">
        <v>0</v>
      </c>
      <c r="S20" s="870">
        <v>8.9999999999999998E-4</v>
      </c>
      <c r="T20" s="888">
        <v>1</v>
      </c>
      <c r="U20" s="870">
        <v>0</v>
      </c>
      <c r="V20" s="870">
        <v>0</v>
      </c>
      <c r="W20" s="870">
        <v>0</v>
      </c>
      <c r="X20" s="884">
        <v>0</v>
      </c>
      <c r="Y20" s="966"/>
      <c r="Z20" s="967"/>
      <c r="AA20" s="967"/>
      <c r="AB20" s="967"/>
      <c r="AC20" s="968"/>
      <c r="AD20" s="888">
        <v>1</v>
      </c>
      <c r="AE20" s="870">
        <v>0</v>
      </c>
      <c r="AF20" s="870">
        <v>0</v>
      </c>
      <c r="AG20" s="870">
        <v>0</v>
      </c>
      <c r="AH20" s="884">
        <v>0</v>
      </c>
      <c r="AI20" s="892">
        <v>6.9999999999999999E-4</v>
      </c>
    </row>
    <row r="21" spans="2:35">
      <c r="B21" s="868">
        <v>13</v>
      </c>
      <c r="C21" s="873" t="s">
        <v>1174</v>
      </c>
      <c r="D21" s="870">
        <v>1</v>
      </c>
      <c r="E21" s="870">
        <v>0.1061</v>
      </c>
      <c r="F21" s="870">
        <v>0</v>
      </c>
      <c r="G21" s="870">
        <v>0.1061</v>
      </c>
      <c r="H21" s="884">
        <v>0</v>
      </c>
      <c r="I21" s="960"/>
      <c r="J21" s="961"/>
      <c r="K21" s="961"/>
      <c r="L21" s="961"/>
      <c r="M21" s="962"/>
      <c r="N21" s="888">
        <v>1</v>
      </c>
      <c r="O21" s="870">
        <v>0.1061</v>
      </c>
      <c r="P21" s="870">
        <v>0</v>
      </c>
      <c r="Q21" s="870">
        <v>0.1061</v>
      </c>
      <c r="R21" s="884">
        <v>0</v>
      </c>
      <c r="S21" s="870">
        <v>6.9999999999999999E-4</v>
      </c>
      <c r="T21" s="888">
        <v>1</v>
      </c>
      <c r="U21" s="870">
        <v>0.44090000000000001</v>
      </c>
      <c r="V21" s="870">
        <v>0</v>
      </c>
      <c r="W21" s="870">
        <v>0.44090000000000001</v>
      </c>
      <c r="X21" s="884">
        <v>0</v>
      </c>
      <c r="Y21" s="966"/>
      <c r="Z21" s="967"/>
      <c r="AA21" s="967"/>
      <c r="AB21" s="967"/>
      <c r="AC21" s="968"/>
      <c r="AD21" s="888">
        <v>1</v>
      </c>
      <c r="AE21" s="870">
        <v>0.44090000000000001</v>
      </c>
      <c r="AF21" s="870">
        <v>0</v>
      </c>
      <c r="AG21" s="870">
        <v>0.44090000000000001</v>
      </c>
      <c r="AH21" s="884">
        <v>0</v>
      </c>
      <c r="AI21" s="892">
        <v>2.0000000000000001E-4</v>
      </c>
    </row>
    <row r="22" spans="2:35">
      <c r="B22" s="868">
        <v>14</v>
      </c>
      <c r="C22" s="872" t="s">
        <v>1175</v>
      </c>
      <c r="D22" s="870">
        <v>6.7999999999999996E-3</v>
      </c>
      <c r="E22" s="870">
        <v>0</v>
      </c>
      <c r="F22" s="870">
        <v>0</v>
      </c>
      <c r="G22" s="870">
        <v>0</v>
      </c>
      <c r="H22" s="884">
        <v>0</v>
      </c>
      <c r="I22" s="960"/>
      <c r="J22" s="961"/>
      <c r="K22" s="961"/>
      <c r="L22" s="961"/>
      <c r="M22" s="962"/>
      <c r="N22" s="888">
        <v>6.7999999999999996E-3</v>
      </c>
      <c r="O22" s="870">
        <v>0</v>
      </c>
      <c r="P22" s="870">
        <v>0</v>
      </c>
      <c r="Q22" s="870">
        <v>0</v>
      </c>
      <c r="R22" s="884">
        <v>0</v>
      </c>
      <c r="S22" s="870">
        <v>1.6899999999999998E-2</v>
      </c>
      <c r="T22" s="888">
        <v>0</v>
      </c>
      <c r="U22" s="870">
        <v>0</v>
      </c>
      <c r="V22" s="870">
        <v>0</v>
      </c>
      <c r="W22" s="870">
        <v>0</v>
      </c>
      <c r="X22" s="884">
        <v>0</v>
      </c>
      <c r="Y22" s="966"/>
      <c r="Z22" s="967"/>
      <c r="AA22" s="967"/>
      <c r="AB22" s="967"/>
      <c r="AC22" s="968"/>
      <c r="AD22" s="888">
        <v>0</v>
      </c>
      <c r="AE22" s="870">
        <v>0</v>
      </c>
      <c r="AF22" s="870">
        <v>0</v>
      </c>
      <c r="AG22" s="870">
        <v>0</v>
      </c>
      <c r="AH22" s="884">
        <v>0</v>
      </c>
      <c r="AI22" s="892">
        <v>7.4000000000000003E-3</v>
      </c>
    </row>
    <row r="23" spans="2:35">
      <c r="B23" s="868">
        <v>15</v>
      </c>
      <c r="C23" s="876" t="s">
        <v>1176</v>
      </c>
      <c r="D23" s="870">
        <v>0</v>
      </c>
      <c r="E23" s="870">
        <v>0</v>
      </c>
      <c r="F23" s="870">
        <v>0</v>
      </c>
      <c r="G23" s="870">
        <v>0</v>
      </c>
      <c r="H23" s="884">
        <v>0</v>
      </c>
      <c r="I23" s="960"/>
      <c r="J23" s="961"/>
      <c r="K23" s="961"/>
      <c r="L23" s="961"/>
      <c r="M23" s="962"/>
      <c r="N23" s="888">
        <v>0</v>
      </c>
      <c r="O23" s="870">
        <v>0</v>
      </c>
      <c r="P23" s="870">
        <v>0</v>
      </c>
      <c r="Q23" s="870">
        <v>0</v>
      </c>
      <c r="R23" s="884">
        <v>0</v>
      </c>
      <c r="S23" s="870">
        <v>0</v>
      </c>
      <c r="T23" s="888">
        <v>0</v>
      </c>
      <c r="U23" s="870">
        <v>0</v>
      </c>
      <c r="V23" s="870">
        <v>0</v>
      </c>
      <c r="W23" s="870">
        <v>0</v>
      </c>
      <c r="X23" s="884">
        <v>0</v>
      </c>
      <c r="Y23" s="966"/>
      <c r="Z23" s="967"/>
      <c r="AA23" s="967"/>
      <c r="AB23" s="967"/>
      <c r="AC23" s="968"/>
      <c r="AD23" s="888">
        <v>0</v>
      </c>
      <c r="AE23" s="870">
        <v>0</v>
      </c>
      <c r="AF23" s="870">
        <v>0</v>
      </c>
      <c r="AG23" s="870">
        <v>0</v>
      </c>
      <c r="AH23" s="884">
        <v>0</v>
      </c>
      <c r="AI23" s="892">
        <v>0</v>
      </c>
    </row>
    <row r="24" spans="2:35">
      <c r="B24" s="868">
        <v>16</v>
      </c>
      <c r="C24" s="876" t="s">
        <v>1177</v>
      </c>
      <c r="D24" s="870">
        <v>6.7999999999999996E-3</v>
      </c>
      <c r="E24" s="870">
        <v>0</v>
      </c>
      <c r="F24" s="870">
        <v>0</v>
      </c>
      <c r="G24" s="870">
        <v>0</v>
      </c>
      <c r="H24" s="884">
        <v>0</v>
      </c>
      <c r="I24" s="889">
        <v>0</v>
      </c>
      <c r="J24" s="875">
        <v>0</v>
      </c>
      <c r="K24" s="875">
        <v>0</v>
      </c>
      <c r="L24" s="875">
        <v>0</v>
      </c>
      <c r="M24" s="885">
        <v>0</v>
      </c>
      <c r="N24" s="889">
        <v>6.7999999999999996E-3</v>
      </c>
      <c r="O24" s="875">
        <v>0</v>
      </c>
      <c r="P24" s="875">
        <v>0</v>
      </c>
      <c r="Q24" s="875">
        <v>0</v>
      </c>
      <c r="R24" s="885">
        <v>0</v>
      </c>
      <c r="S24" s="875">
        <v>1.6899999999999998E-2</v>
      </c>
      <c r="T24" s="889">
        <v>0</v>
      </c>
      <c r="U24" s="875">
        <v>0</v>
      </c>
      <c r="V24" s="875">
        <v>0</v>
      </c>
      <c r="W24" s="875">
        <v>0</v>
      </c>
      <c r="X24" s="885">
        <v>0</v>
      </c>
      <c r="Y24" s="889">
        <v>0</v>
      </c>
      <c r="Z24" s="875">
        <v>0</v>
      </c>
      <c r="AA24" s="875">
        <v>0</v>
      </c>
      <c r="AB24" s="875">
        <v>0</v>
      </c>
      <c r="AC24" s="885">
        <v>0</v>
      </c>
      <c r="AD24" s="889">
        <v>0</v>
      </c>
      <c r="AE24" s="875">
        <v>0</v>
      </c>
      <c r="AF24" s="875">
        <v>0</v>
      </c>
      <c r="AG24" s="875">
        <v>0</v>
      </c>
      <c r="AH24" s="885">
        <v>0</v>
      </c>
      <c r="AI24" s="892">
        <v>7.4000000000000003E-3</v>
      </c>
    </row>
    <row r="25" spans="2:35" ht="38.25" thickBot="1">
      <c r="B25" s="877">
        <v>17</v>
      </c>
      <c r="C25" s="878" t="s">
        <v>1178</v>
      </c>
      <c r="D25" s="879">
        <v>0</v>
      </c>
      <c r="E25" s="879">
        <v>0</v>
      </c>
      <c r="F25" s="879">
        <v>0</v>
      </c>
      <c r="G25" s="879">
        <v>0</v>
      </c>
      <c r="H25" s="886">
        <v>0</v>
      </c>
      <c r="I25" s="963"/>
      <c r="J25" s="964"/>
      <c r="K25" s="964"/>
      <c r="L25" s="964"/>
      <c r="M25" s="965"/>
      <c r="N25" s="890">
        <v>0</v>
      </c>
      <c r="O25" s="879">
        <v>0</v>
      </c>
      <c r="P25" s="879">
        <v>0</v>
      </c>
      <c r="Q25" s="879">
        <v>0</v>
      </c>
      <c r="R25" s="886">
        <v>0</v>
      </c>
      <c r="S25" s="879">
        <v>1E-3</v>
      </c>
      <c r="T25" s="890">
        <v>0</v>
      </c>
      <c r="U25" s="879">
        <v>0</v>
      </c>
      <c r="V25" s="879">
        <v>0</v>
      </c>
      <c r="W25" s="879">
        <v>0</v>
      </c>
      <c r="X25" s="886">
        <v>0</v>
      </c>
      <c r="Y25" s="963"/>
      <c r="Z25" s="964"/>
      <c r="AA25" s="964"/>
      <c r="AB25" s="964"/>
      <c r="AC25" s="965"/>
      <c r="AD25" s="890">
        <v>0</v>
      </c>
      <c r="AE25" s="879">
        <v>0</v>
      </c>
      <c r="AF25" s="879">
        <v>0</v>
      </c>
      <c r="AG25" s="879">
        <v>0</v>
      </c>
      <c r="AH25" s="886">
        <v>0</v>
      </c>
      <c r="AI25" s="893">
        <v>1.1000000000000001E-3</v>
      </c>
    </row>
  </sheetData>
  <mergeCells count="21">
    <mergeCell ref="AD6:AH6"/>
    <mergeCell ref="AI6:AI8"/>
    <mergeCell ref="E7:H7"/>
    <mergeCell ref="J7:M7"/>
    <mergeCell ref="O7:R7"/>
    <mergeCell ref="U7:X7"/>
    <mergeCell ref="Z7:AC7"/>
    <mergeCell ref="AE7:AH7"/>
    <mergeCell ref="D6:H6"/>
    <mergeCell ref="I6:M6"/>
    <mergeCell ref="N6:R6"/>
    <mergeCell ref="S6:S8"/>
    <mergeCell ref="T6:X6"/>
    <mergeCell ref="Y6:AC6"/>
    <mergeCell ref="Y5:AC5"/>
    <mergeCell ref="AD5:AI5"/>
    <mergeCell ref="B2:F2"/>
    <mergeCell ref="D5:H5"/>
    <mergeCell ref="I5:M5"/>
    <mergeCell ref="N5:R5"/>
    <mergeCell ref="T5:X5"/>
  </mergeCells>
  <hyperlinks>
    <hyperlink ref="AK2" location="Índice!A1" display="Voltar ao Índice" xr:uid="{24AE7371-7EA6-48C6-B780-E46330C02F6A}"/>
  </hyperlinks>
  <pageMargins left="0.70866141732283472" right="0.70866141732283472" top="0.74803149606299213" bottom="0.74803149606299213" header="0.31496062992125984" footer="0.31496062992125984"/>
  <pageSetup paperSize="9" scale="20" orientation="landscape" r:id="rId1"/>
  <headerFooter>
    <oddFooter>&amp;C1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1:F119"/>
  <sheetViews>
    <sheetView showGridLines="0" zoomScaleNormal="100" zoomScalePageLayoutView="80" workbookViewId="0"/>
  </sheetViews>
  <sheetFormatPr defaultColWidth="9" defaultRowHeight="14.25"/>
  <cols>
    <col min="1" max="1" width="4.7109375" style="8" customWidth="1"/>
    <col min="2" max="2" width="9" style="8"/>
    <col min="3" max="3" width="117.7109375" style="8" customWidth="1"/>
    <col min="4" max="4" width="20.7109375" style="8" customWidth="1"/>
    <col min="5" max="5" width="9" style="8"/>
    <col min="6" max="6" width="13.140625" style="8" bestFit="1" customWidth="1"/>
    <col min="7" max="16384" width="9" style="8"/>
  </cols>
  <sheetData>
    <row r="1" spans="2:6" ht="21.75" customHeight="1">
      <c r="B1" s="101" t="s">
        <v>99</v>
      </c>
      <c r="C1" s="100"/>
      <c r="F1" s="679" t="s">
        <v>1038</v>
      </c>
    </row>
    <row r="2" spans="2:6" ht="15">
      <c r="B2" s="48" t="s">
        <v>830</v>
      </c>
      <c r="C2"/>
    </row>
    <row r="3" spans="2:6">
      <c r="B3" s="43"/>
      <c r="C3" s="48"/>
    </row>
    <row r="4" spans="2:6" ht="52.5" customHeight="1" thickBot="1">
      <c r="B4" s="12"/>
      <c r="C4" s="12"/>
      <c r="D4" s="781" t="s">
        <v>1106</v>
      </c>
    </row>
    <row r="5" spans="2:6" ht="25.15" customHeight="1">
      <c r="B5" s="1037" t="s">
        <v>101</v>
      </c>
      <c r="C5" s="1037"/>
      <c r="D5" s="1037"/>
    </row>
    <row r="6" spans="2:6" ht="20.25" customHeight="1">
      <c r="B6" s="102">
        <v>1</v>
      </c>
      <c r="C6" s="103" t="s">
        <v>102</v>
      </c>
      <c r="D6" s="104">
        <v>1972962.08</v>
      </c>
    </row>
    <row r="7" spans="2:6" ht="20.25" customHeight="1">
      <c r="B7" s="105">
        <v>2</v>
      </c>
      <c r="C7" s="106" t="s">
        <v>103</v>
      </c>
      <c r="D7" s="107">
        <v>390780.74200000003</v>
      </c>
    </row>
    <row r="8" spans="2:6" ht="20.25" customHeight="1">
      <c r="B8" s="105">
        <v>3</v>
      </c>
      <c r="C8" s="106" t="s">
        <v>104</v>
      </c>
      <c r="D8" s="107">
        <v>912691.80603999994</v>
      </c>
    </row>
    <row r="9" spans="2:6" ht="20.25" customHeight="1">
      <c r="B9" s="105" t="s">
        <v>105</v>
      </c>
      <c r="C9" s="106" t="s">
        <v>106</v>
      </c>
      <c r="D9" s="107">
        <v>0</v>
      </c>
    </row>
    <row r="10" spans="2:6" ht="20.25" customHeight="1">
      <c r="B10" s="105">
        <v>4</v>
      </c>
      <c r="C10" s="106" t="s">
        <v>107</v>
      </c>
      <c r="D10" s="107">
        <v>0</v>
      </c>
    </row>
    <row r="11" spans="2:6" ht="20.25" customHeight="1">
      <c r="B11" s="105">
        <v>5</v>
      </c>
      <c r="C11" s="106" t="s">
        <v>108</v>
      </c>
      <c r="D11" s="107">
        <v>0</v>
      </c>
    </row>
    <row r="12" spans="2:6" ht="20.25" customHeight="1">
      <c r="B12" s="108" t="s">
        <v>109</v>
      </c>
      <c r="C12" s="109" t="s">
        <v>110</v>
      </c>
      <c r="D12" s="110">
        <v>0</v>
      </c>
    </row>
    <row r="13" spans="2:6" ht="20.25" customHeight="1" thickBot="1">
      <c r="B13" s="118">
        <v>6</v>
      </c>
      <c r="C13" s="119" t="s">
        <v>111</v>
      </c>
      <c r="D13" s="120">
        <f>+D6+D7+D8+D9+D10+D11+D12</f>
        <v>3276434.6280399999</v>
      </c>
    </row>
    <row r="14" spans="2:6" ht="25.15" customHeight="1">
      <c r="B14" s="1038" t="s">
        <v>112</v>
      </c>
      <c r="C14" s="1038"/>
      <c r="D14" s="1038"/>
    </row>
    <row r="15" spans="2:6" s="18" customFormat="1" ht="20.25" customHeight="1">
      <c r="B15" s="102">
        <v>7</v>
      </c>
      <c r="C15" s="111" t="s">
        <v>113</v>
      </c>
      <c r="D15" s="104">
        <v>-8357.7887499999997</v>
      </c>
    </row>
    <row r="16" spans="2:6" s="18" customFormat="1" ht="20.25" customHeight="1">
      <c r="B16" s="105">
        <v>8</v>
      </c>
      <c r="C16" s="112" t="s">
        <v>114</v>
      </c>
      <c r="D16" s="107">
        <v>-2651.7270000000003</v>
      </c>
    </row>
    <row r="17" spans="2:4" s="18" customFormat="1" ht="20.25" customHeight="1">
      <c r="B17" s="105">
        <v>9</v>
      </c>
      <c r="C17" s="112" t="s">
        <v>21</v>
      </c>
      <c r="D17" s="107">
        <v>0</v>
      </c>
    </row>
    <row r="18" spans="2:4" s="18" customFormat="1" ht="25.15" customHeight="1">
      <c r="B18" s="105">
        <v>10</v>
      </c>
      <c r="C18" s="112" t="s">
        <v>115</v>
      </c>
      <c r="D18" s="107">
        <v>0</v>
      </c>
    </row>
    <row r="19" spans="2:4" s="18" customFormat="1" ht="20.25" customHeight="1">
      <c r="B19" s="105">
        <v>11</v>
      </c>
      <c r="C19" s="112" t="s">
        <v>116</v>
      </c>
      <c r="D19" s="107">
        <v>-4171.5510000000004</v>
      </c>
    </row>
    <row r="20" spans="2:4" s="18" customFormat="1" ht="20.25" customHeight="1">
      <c r="B20" s="105">
        <v>12</v>
      </c>
      <c r="C20" s="112" t="s">
        <v>117</v>
      </c>
      <c r="D20" s="107">
        <v>0</v>
      </c>
    </row>
    <row r="21" spans="2:4" s="18" customFormat="1" ht="20.25" customHeight="1">
      <c r="B21" s="105">
        <v>13</v>
      </c>
      <c r="C21" s="112" t="s">
        <v>118</v>
      </c>
      <c r="D21" s="107">
        <v>0</v>
      </c>
    </row>
    <row r="22" spans="2:4" s="18" customFormat="1" ht="20.25" customHeight="1">
      <c r="B22" s="105">
        <v>14</v>
      </c>
      <c r="C22" s="112" t="s">
        <v>119</v>
      </c>
      <c r="D22" s="107">
        <v>0</v>
      </c>
    </row>
    <row r="23" spans="2:4" s="18" customFormat="1" ht="20.25" customHeight="1">
      <c r="B23" s="105">
        <v>15</v>
      </c>
      <c r="C23" s="112" t="s">
        <v>120</v>
      </c>
      <c r="D23" s="107">
        <v>-63098.792000000001</v>
      </c>
    </row>
    <row r="24" spans="2:4" s="18" customFormat="1" ht="20.25" customHeight="1">
      <c r="B24" s="105">
        <v>16</v>
      </c>
      <c r="C24" s="112" t="s">
        <v>121</v>
      </c>
      <c r="D24" s="107">
        <v>-2678.8580000000002</v>
      </c>
    </row>
    <row r="25" spans="2:4" s="18" customFormat="1" ht="25.15" customHeight="1">
      <c r="B25" s="105">
        <v>17</v>
      </c>
      <c r="C25" s="112" t="s">
        <v>122</v>
      </c>
      <c r="D25" s="107">
        <v>0</v>
      </c>
    </row>
    <row r="26" spans="2:4" s="18" customFormat="1" ht="25.15" customHeight="1">
      <c r="B26" s="105">
        <v>18</v>
      </c>
      <c r="C26" s="112" t="s">
        <v>123</v>
      </c>
      <c r="D26" s="107">
        <v>0</v>
      </c>
    </row>
    <row r="27" spans="2:4" s="18" customFormat="1" ht="25.15" customHeight="1">
      <c r="B27" s="105">
        <v>19</v>
      </c>
      <c r="C27" s="112" t="s">
        <v>124</v>
      </c>
      <c r="D27" s="107">
        <v>0</v>
      </c>
    </row>
    <row r="28" spans="2:4" s="18" customFormat="1" ht="20.25" customHeight="1">
      <c r="B28" s="105">
        <v>20</v>
      </c>
      <c r="C28" s="112" t="s">
        <v>21</v>
      </c>
      <c r="D28" s="107">
        <v>0</v>
      </c>
    </row>
    <row r="29" spans="2:4" s="18" customFormat="1" ht="20.25" customHeight="1">
      <c r="B29" s="105" t="s">
        <v>125</v>
      </c>
      <c r="C29" s="112" t="s">
        <v>126</v>
      </c>
      <c r="D29" s="107">
        <v>-53342.458409999999</v>
      </c>
    </row>
    <row r="30" spans="2:4" s="18" customFormat="1" ht="20.25" customHeight="1">
      <c r="B30" s="105" t="s">
        <v>127</v>
      </c>
      <c r="C30" s="112" t="s">
        <v>128</v>
      </c>
      <c r="D30" s="107">
        <v>0</v>
      </c>
    </row>
    <row r="31" spans="2:4" s="18" customFormat="1" ht="20.25" customHeight="1">
      <c r="B31" s="105" t="s">
        <v>129</v>
      </c>
      <c r="C31" s="113" t="s">
        <v>130</v>
      </c>
      <c r="D31" s="107">
        <v>-53342.458409999999</v>
      </c>
    </row>
    <row r="32" spans="2:4" s="18" customFormat="1" ht="20.25" customHeight="1">
      <c r="B32" s="105" t="s">
        <v>131</v>
      </c>
      <c r="C32" s="112" t="s">
        <v>132</v>
      </c>
      <c r="D32" s="107">
        <v>0</v>
      </c>
    </row>
    <row r="33" spans="2:4" s="18" customFormat="1" ht="25.15" customHeight="1">
      <c r="B33" s="105">
        <v>21</v>
      </c>
      <c r="C33" s="112" t="s">
        <v>871</v>
      </c>
      <c r="D33" s="107">
        <v>0</v>
      </c>
    </row>
    <row r="34" spans="2:4" s="18" customFormat="1" ht="20.25" customHeight="1">
      <c r="B34" s="105">
        <v>22</v>
      </c>
      <c r="C34" s="112" t="s">
        <v>133</v>
      </c>
      <c r="D34" s="107">
        <v>0</v>
      </c>
    </row>
    <row r="35" spans="2:4" s="18" customFormat="1" ht="20.25" customHeight="1">
      <c r="B35" s="105">
        <v>23</v>
      </c>
      <c r="C35" s="112" t="s">
        <v>134</v>
      </c>
      <c r="D35" s="107">
        <v>0</v>
      </c>
    </row>
    <row r="36" spans="2:4" s="18" customFormat="1" ht="20.25" customHeight="1">
      <c r="B36" s="105">
        <v>24</v>
      </c>
      <c r="C36" s="112" t="s">
        <v>21</v>
      </c>
      <c r="D36" s="107">
        <v>0</v>
      </c>
    </row>
    <row r="37" spans="2:4" s="18" customFormat="1" ht="20.25" customHeight="1">
      <c r="B37" s="105">
        <v>25</v>
      </c>
      <c r="C37" s="112" t="s">
        <v>135</v>
      </c>
      <c r="D37" s="107">
        <v>0</v>
      </c>
    </row>
    <row r="38" spans="2:4" s="18" customFormat="1" ht="20.25" customHeight="1">
      <c r="B38" s="105" t="s">
        <v>136</v>
      </c>
      <c r="C38" s="112" t="s">
        <v>137</v>
      </c>
      <c r="D38" s="107">
        <v>0</v>
      </c>
    </row>
    <row r="39" spans="2:4" s="18" customFormat="1" ht="25.15" customHeight="1">
      <c r="B39" s="105" t="s">
        <v>138</v>
      </c>
      <c r="C39" s="112" t="s">
        <v>139</v>
      </c>
      <c r="D39" s="107">
        <v>0</v>
      </c>
    </row>
    <row r="40" spans="2:4" s="18" customFormat="1" ht="20.25" customHeight="1">
      <c r="B40" s="105">
        <v>26</v>
      </c>
      <c r="C40" s="112" t="s">
        <v>21</v>
      </c>
      <c r="D40" s="107">
        <v>0</v>
      </c>
    </row>
    <row r="41" spans="2:4" s="18" customFormat="1" ht="20.25" customHeight="1">
      <c r="B41" s="105">
        <v>27</v>
      </c>
      <c r="C41" s="112" t="s">
        <v>872</v>
      </c>
      <c r="D41" s="107">
        <v>0</v>
      </c>
    </row>
    <row r="42" spans="2:4" s="18" customFormat="1" ht="20.25" customHeight="1">
      <c r="B42" s="108" t="s">
        <v>140</v>
      </c>
      <c r="C42" s="114" t="s">
        <v>811</v>
      </c>
      <c r="D42" s="110">
        <v>-110458.64264000001</v>
      </c>
    </row>
    <row r="43" spans="2:4" s="18" customFormat="1" ht="20.25" customHeight="1">
      <c r="B43" s="115">
        <v>28</v>
      </c>
      <c r="C43" s="116" t="s">
        <v>141</v>
      </c>
      <c r="D43" s="117">
        <f>+D15+D16+D17+D18+D19+D20+D22+D23+D24++D25+D26+D27+D28+D29+D33+D34+D38+D39+D40+D41+D42</f>
        <v>-244759.81779999999</v>
      </c>
    </row>
    <row r="44" spans="2:4" s="18" customFormat="1" ht="20.25" customHeight="1" thickBot="1">
      <c r="B44" s="121">
        <v>29</v>
      </c>
      <c r="C44" s="122" t="s">
        <v>44</v>
      </c>
      <c r="D44" s="120">
        <f>+D43+D13</f>
        <v>3031674.81024</v>
      </c>
    </row>
    <row r="45" spans="2:4" ht="25.15" customHeight="1">
      <c r="B45" s="1038" t="s">
        <v>142</v>
      </c>
      <c r="C45" s="1038"/>
      <c r="D45" s="1038"/>
    </row>
    <row r="46" spans="2:4" s="18" customFormat="1" ht="20.25" customHeight="1">
      <c r="B46" s="102">
        <v>30</v>
      </c>
      <c r="C46" s="111" t="s">
        <v>143</v>
      </c>
      <c r="D46" s="104">
        <v>700000</v>
      </c>
    </row>
    <row r="47" spans="2:4" s="18" customFormat="1" ht="20.25" customHeight="1">
      <c r="B47" s="105">
        <v>31</v>
      </c>
      <c r="C47" s="112" t="s">
        <v>144</v>
      </c>
      <c r="D47" s="107">
        <v>0</v>
      </c>
    </row>
    <row r="48" spans="2:4" s="18" customFormat="1" ht="20.25" customHeight="1">
      <c r="B48" s="105">
        <v>32</v>
      </c>
      <c r="C48" s="112" t="s">
        <v>145</v>
      </c>
      <c r="D48" s="107">
        <v>0</v>
      </c>
    </row>
    <row r="49" spans="2:4" s="18" customFormat="1" ht="20.25" customHeight="1">
      <c r="B49" s="105">
        <v>33</v>
      </c>
      <c r="C49" s="112" t="s">
        <v>146</v>
      </c>
      <c r="D49" s="107">
        <v>0</v>
      </c>
    </row>
    <row r="50" spans="2:4" s="87" customFormat="1" ht="20.25" customHeight="1">
      <c r="B50" s="105" t="s">
        <v>147</v>
      </c>
      <c r="C50" s="112" t="s">
        <v>148</v>
      </c>
      <c r="D50" s="107">
        <v>0</v>
      </c>
    </row>
    <row r="51" spans="2:4" s="87" customFormat="1" ht="20.25" customHeight="1">
      <c r="B51" s="105" t="s">
        <v>149</v>
      </c>
      <c r="C51" s="112" t="s">
        <v>150</v>
      </c>
      <c r="D51" s="107">
        <v>0</v>
      </c>
    </row>
    <row r="52" spans="2:4" s="18" customFormat="1" ht="20.25" customHeight="1">
      <c r="B52" s="105">
        <v>34</v>
      </c>
      <c r="C52" s="112" t="s">
        <v>151</v>
      </c>
      <c r="D52" s="107">
        <v>0</v>
      </c>
    </row>
    <row r="53" spans="2:4" s="18" customFormat="1" ht="20.25" customHeight="1">
      <c r="B53" s="105">
        <v>35</v>
      </c>
      <c r="C53" s="112" t="s">
        <v>152</v>
      </c>
      <c r="D53" s="107">
        <v>0</v>
      </c>
    </row>
    <row r="54" spans="2:4" s="18" customFormat="1" ht="20.25" customHeight="1" thickBot="1">
      <c r="B54" s="123">
        <v>36</v>
      </c>
      <c r="C54" s="124" t="s">
        <v>153</v>
      </c>
      <c r="D54" s="125">
        <f>+D46+D49+D50+D51+D52</f>
        <v>700000</v>
      </c>
    </row>
    <row r="55" spans="2:4" ht="25.15" customHeight="1">
      <c r="B55" s="1037" t="s">
        <v>154</v>
      </c>
      <c r="C55" s="1037"/>
      <c r="D55" s="1037"/>
    </row>
    <row r="56" spans="2:4" s="18" customFormat="1" ht="20.25" customHeight="1">
      <c r="B56" s="102">
        <v>37</v>
      </c>
      <c r="C56" s="111" t="s">
        <v>155</v>
      </c>
      <c r="D56" s="104">
        <v>0</v>
      </c>
    </row>
    <row r="57" spans="2:4" s="18" customFormat="1" ht="25.15" customHeight="1">
      <c r="B57" s="105">
        <v>38</v>
      </c>
      <c r="C57" s="112" t="s">
        <v>156</v>
      </c>
      <c r="D57" s="107">
        <v>0</v>
      </c>
    </row>
    <row r="58" spans="2:4" s="18" customFormat="1" ht="25.15" customHeight="1">
      <c r="B58" s="105">
        <v>39</v>
      </c>
      <c r="C58" s="112" t="s">
        <v>157</v>
      </c>
      <c r="D58" s="107">
        <v>0</v>
      </c>
    </row>
    <row r="59" spans="2:4" s="18" customFormat="1" ht="25.15" customHeight="1">
      <c r="B59" s="105">
        <v>40</v>
      </c>
      <c r="C59" s="112" t="s">
        <v>158</v>
      </c>
      <c r="D59" s="107">
        <v>0</v>
      </c>
    </row>
    <row r="60" spans="2:4" s="18" customFormat="1" ht="20.25" customHeight="1">
      <c r="B60" s="105">
        <v>41</v>
      </c>
      <c r="C60" s="112" t="s">
        <v>21</v>
      </c>
      <c r="D60" s="107">
        <v>0</v>
      </c>
    </row>
    <row r="61" spans="2:4" s="18" customFormat="1" ht="20.25" customHeight="1">
      <c r="B61" s="105">
        <v>42</v>
      </c>
      <c r="C61" s="112" t="s">
        <v>873</v>
      </c>
      <c r="D61" s="107">
        <v>0</v>
      </c>
    </row>
    <row r="62" spans="2:4" s="18" customFormat="1" ht="20.25" customHeight="1">
      <c r="B62" s="105" t="s">
        <v>949</v>
      </c>
      <c r="C62" s="112" t="s">
        <v>159</v>
      </c>
      <c r="D62" s="107">
        <v>0</v>
      </c>
    </row>
    <row r="63" spans="2:4" s="18" customFormat="1" ht="20.25" customHeight="1">
      <c r="B63" s="105">
        <v>43</v>
      </c>
      <c r="C63" s="112" t="s">
        <v>160</v>
      </c>
      <c r="D63" s="107">
        <v>0</v>
      </c>
    </row>
    <row r="64" spans="2:4" s="18" customFormat="1" ht="20.25" customHeight="1">
      <c r="B64" s="105">
        <v>44</v>
      </c>
      <c r="C64" s="112" t="s">
        <v>161</v>
      </c>
      <c r="D64" s="107">
        <v>700000</v>
      </c>
    </row>
    <row r="65" spans="2:4" s="18" customFormat="1" ht="20.25" customHeight="1" thickBot="1">
      <c r="B65" s="123">
        <v>45</v>
      </c>
      <c r="C65" s="124" t="s">
        <v>162</v>
      </c>
      <c r="D65" s="125">
        <f>+D64+D44</f>
        <v>3731674.81024</v>
      </c>
    </row>
    <row r="66" spans="2:4" ht="25.15" customHeight="1">
      <c r="B66" s="1037" t="s">
        <v>163</v>
      </c>
      <c r="C66" s="1037"/>
      <c r="D66" s="1037"/>
    </row>
    <row r="67" spans="2:4" s="18" customFormat="1" ht="20.25" customHeight="1">
      <c r="B67" s="102">
        <v>46</v>
      </c>
      <c r="C67" s="111" t="s">
        <v>143</v>
      </c>
      <c r="D67" s="104">
        <v>204013.89425000001</v>
      </c>
    </row>
    <row r="68" spans="2:4" s="18" customFormat="1" ht="25.15" customHeight="1">
      <c r="B68" s="105">
        <v>47</v>
      </c>
      <c r="C68" s="112" t="s">
        <v>164</v>
      </c>
      <c r="D68" s="107">
        <v>0</v>
      </c>
    </row>
    <row r="69" spans="2:4" s="87" customFormat="1" ht="20.25" customHeight="1">
      <c r="B69" s="105" t="s">
        <v>165</v>
      </c>
      <c r="C69" s="112" t="s">
        <v>166</v>
      </c>
      <c r="D69" s="107">
        <v>0</v>
      </c>
    </row>
    <row r="70" spans="2:4" s="87" customFormat="1" ht="20.25" customHeight="1">
      <c r="B70" s="105" t="s">
        <v>167</v>
      </c>
      <c r="C70" s="112" t="s">
        <v>168</v>
      </c>
      <c r="D70" s="107">
        <v>0</v>
      </c>
    </row>
    <row r="71" spans="2:4" s="18" customFormat="1" ht="25.15" customHeight="1">
      <c r="B71" s="105">
        <v>48</v>
      </c>
      <c r="C71" s="112" t="s">
        <v>169</v>
      </c>
      <c r="D71" s="107">
        <v>0</v>
      </c>
    </row>
    <row r="72" spans="2:4" s="18" customFormat="1" ht="20.25" customHeight="1">
      <c r="B72" s="105">
        <v>49</v>
      </c>
      <c r="C72" s="112" t="s">
        <v>170</v>
      </c>
      <c r="D72" s="107">
        <v>0</v>
      </c>
    </row>
    <row r="73" spans="2:4" s="18" customFormat="1" ht="20.25" customHeight="1">
      <c r="B73" s="105">
        <v>50</v>
      </c>
      <c r="C73" s="112" t="s">
        <v>171</v>
      </c>
      <c r="D73" s="107">
        <v>64207.698979999994</v>
      </c>
    </row>
    <row r="74" spans="2:4" s="18" customFormat="1" ht="20.25" customHeight="1" thickBot="1">
      <c r="B74" s="123">
        <v>51</v>
      </c>
      <c r="C74" s="124" t="s">
        <v>172</v>
      </c>
      <c r="D74" s="125">
        <f>+D67+D68+D69+D70+D71+D73</f>
        <v>268221.59323</v>
      </c>
    </row>
    <row r="75" spans="2:4" ht="25.15" customHeight="1">
      <c r="B75" s="1037" t="s">
        <v>173</v>
      </c>
      <c r="C75" s="1037"/>
      <c r="D75" s="1037"/>
    </row>
    <row r="76" spans="2:4" s="18" customFormat="1" ht="20.25" customHeight="1">
      <c r="B76" s="102">
        <v>52</v>
      </c>
      <c r="C76" s="111" t="s">
        <v>174</v>
      </c>
      <c r="D76" s="104">
        <v>0</v>
      </c>
    </row>
    <row r="77" spans="2:4" s="18" customFormat="1" ht="25.15" customHeight="1">
      <c r="B77" s="105">
        <v>53</v>
      </c>
      <c r="C77" s="112" t="s">
        <v>175</v>
      </c>
      <c r="D77" s="107">
        <v>0</v>
      </c>
    </row>
    <row r="78" spans="2:4" s="18" customFormat="1" ht="25.15" customHeight="1">
      <c r="B78" s="105">
        <v>54</v>
      </c>
      <c r="C78" s="112" t="s">
        <v>176</v>
      </c>
      <c r="D78" s="107">
        <v>0</v>
      </c>
    </row>
    <row r="79" spans="2:4" s="18" customFormat="1" ht="20.25" customHeight="1">
      <c r="B79" s="105" t="s">
        <v>177</v>
      </c>
      <c r="C79" s="112" t="s">
        <v>21</v>
      </c>
      <c r="D79" s="107">
        <v>0</v>
      </c>
    </row>
    <row r="80" spans="2:4" s="18" customFormat="1" ht="25.15" customHeight="1">
      <c r="B80" s="105">
        <v>55</v>
      </c>
      <c r="C80" s="112" t="s">
        <v>178</v>
      </c>
      <c r="D80" s="107">
        <v>0</v>
      </c>
    </row>
    <row r="81" spans="2:4" s="18" customFormat="1" ht="20.25" customHeight="1">
      <c r="B81" s="105">
        <v>56</v>
      </c>
      <c r="C81" s="112" t="s">
        <v>21</v>
      </c>
      <c r="D81" s="107">
        <v>0</v>
      </c>
    </row>
    <row r="82" spans="2:4" s="18" customFormat="1" ht="20.25" customHeight="1">
      <c r="B82" s="105" t="s">
        <v>874</v>
      </c>
      <c r="C82" s="112" t="s">
        <v>179</v>
      </c>
      <c r="D82" s="107">
        <v>0</v>
      </c>
    </row>
    <row r="83" spans="2:4" s="18" customFormat="1" ht="20.25" customHeight="1">
      <c r="B83" s="105" t="s">
        <v>950</v>
      </c>
      <c r="C83" s="112" t="s">
        <v>180</v>
      </c>
      <c r="D83" s="107">
        <v>0</v>
      </c>
    </row>
    <row r="84" spans="2:4" s="18" customFormat="1" ht="20.25" customHeight="1">
      <c r="B84" s="105">
        <v>57</v>
      </c>
      <c r="C84" s="112" t="s">
        <v>181</v>
      </c>
      <c r="D84" s="107">
        <f>+D83+D80</f>
        <v>0</v>
      </c>
    </row>
    <row r="85" spans="2:4" s="18" customFormat="1" ht="20.25" customHeight="1">
      <c r="B85" s="105">
        <v>58</v>
      </c>
      <c r="C85" s="112" t="s">
        <v>182</v>
      </c>
      <c r="D85" s="107">
        <f>+D84+D74</f>
        <v>268221.59323</v>
      </c>
    </row>
    <row r="86" spans="2:4" s="18" customFormat="1" ht="20.25" customHeight="1">
      <c r="B86" s="105">
        <v>59</v>
      </c>
      <c r="C86" s="112" t="s">
        <v>183</v>
      </c>
      <c r="D86" s="107">
        <f>+D85+D65</f>
        <v>3999896.4034700003</v>
      </c>
    </row>
    <row r="87" spans="2:4" s="18" customFormat="1" ht="20.25" customHeight="1" thickBot="1">
      <c r="B87" s="123">
        <v>60</v>
      </c>
      <c r="C87" s="124" t="s">
        <v>184</v>
      </c>
      <c r="D87" s="125">
        <v>15716108.0749771</v>
      </c>
    </row>
    <row r="88" spans="2:4" ht="25.15" customHeight="1">
      <c r="B88" s="1038" t="s">
        <v>185</v>
      </c>
      <c r="C88" s="1038"/>
      <c r="D88" s="1038"/>
    </row>
    <row r="89" spans="2:4" s="18" customFormat="1" ht="20.25" customHeight="1">
      <c r="B89" s="89">
        <v>61</v>
      </c>
      <c r="C89" s="91" t="s">
        <v>186</v>
      </c>
      <c r="D89" s="129">
        <v>0.19290239000000001</v>
      </c>
    </row>
    <row r="90" spans="2:4" s="18" customFormat="1" ht="20.25" customHeight="1">
      <c r="B90" s="31">
        <v>62</v>
      </c>
      <c r="C90" s="37" t="s">
        <v>187</v>
      </c>
      <c r="D90" s="130">
        <v>0.23744267999999999</v>
      </c>
    </row>
    <row r="91" spans="2:4" s="18" customFormat="1" ht="20.25" customHeight="1">
      <c r="B91" s="31">
        <v>63</v>
      </c>
      <c r="C91" s="37" t="s">
        <v>188</v>
      </c>
      <c r="D91" s="130">
        <v>0.25450935000000002</v>
      </c>
    </row>
    <row r="92" spans="2:4" s="18" customFormat="1" ht="20.25" customHeight="1">
      <c r="B92" s="31">
        <v>64</v>
      </c>
      <c r="C92" s="37" t="s">
        <v>189</v>
      </c>
      <c r="D92" s="130">
        <v>8.3968500000000001E-2</v>
      </c>
    </row>
    <row r="93" spans="2:4" s="18" customFormat="1" ht="20.25" customHeight="1">
      <c r="B93" s="31">
        <v>65</v>
      </c>
      <c r="C93" s="37" t="s">
        <v>190</v>
      </c>
      <c r="D93" s="130">
        <v>2.5000000000000029E-2</v>
      </c>
    </row>
    <row r="94" spans="2:4" s="18" customFormat="1" ht="20.25" customHeight="1">
      <c r="B94" s="31">
        <v>66</v>
      </c>
      <c r="C94" s="37" t="s">
        <v>191</v>
      </c>
      <c r="D94" s="130">
        <v>5.31E-4</v>
      </c>
    </row>
    <row r="95" spans="2:4" s="18" customFormat="1" ht="20.25" customHeight="1">
      <c r="B95" s="31">
        <v>67</v>
      </c>
      <c r="C95" s="37" t="s">
        <v>192</v>
      </c>
      <c r="D95" s="130">
        <v>0</v>
      </c>
    </row>
    <row r="96" spans="2:4" s="18" customFormat="1" ht="20.25" customHeight="1">
      <c r="B96" s="31" t="s">
        <v>193</v>
      </c>
      <c r="C96" s="37" t="s">
        <v>194</v>
      </c>
      <c r="D96" s="130">
        <v>5.0000000000000001E-3</v>
      </c>
    </row>
    <row r="97" spans="2:4" s="18" customFormat="1" ht="20.25" customHeight="1">
      <c r="B97" s="31" t="s">
        <v>195</v>
      </c>
      <c r="C97" s="37" t="s">
        <v>196</v>
      </c>
      <c r="D97" s="130">
        <v>8.4375000000000006E-3</v>
      </c>
    </row>
    <row r="98" spans="2:4" s="18" customFormat="1" ht="20.25" customHeight="1" thickBot="1">
      <c r="B98" s="68">
        <v>68</v>
      </c>
      <c r="C98" s="90" t="s">
        <v>197</v>
      </c>
      <c r="D98" s="131">
        <v>0.13946488999999981</v>
      </c>
    </row>
    <row r="99" spans="2:4" ht="25.15" customHeight="1">
      <c r="B99" s="1038" t="s">
        <v>198</v>
      </c>
      <c r="C99" s="1038"/>
      <c r="D99" s="1038"/>
    </row>
    <row r="100" spans="2:4" s="18" customFormat="1" ht="20.25" customHeight="1">
      <c r="B100" s="102">
        <v>69</v>
      </c>
      <c r="C100" s="111" t="s">
        <v>21</v>
      </c>
      <c r="D100" s="104">
        <v>0</v>
      </c>
    </row>
    <row r="101" spans="2:4" s="18" customFormat="1" ht="20.25" customHeight="1">
      <c r="B101" s="105">
        <v>70</v>
      </c>
      <c r="C101" s="112" t="s">
        <v>21</v>
      </c>
      <c r="D101" s="107">
        <v>0</v>
      </c>
    </row>
    <row r="102" spans="2:4" s="18" customFormat="1" ht="20.25" customHeight="1" thickBot="1">
      <c r="B102" s="123">
        <v>71</v>
      </c>
      <c r="C102" s="124" t="s">
        <v>21</v>
      </c>
      <c r="D102" s="125">
        <v>0</v>
      </c>
    </row>
    <row r="103" spans="2:4" ht="25.15" customHeight="1">
      <c r="B103" s="1037" t="s">
        <v>199</v>
      </c>
      <c r="C103" s="1037"/>
      <c r="D103" s="1037"/>
    </row>
    <row r="104" spans="2:4" s="18" customFormat="1" ht="25.15" customHeight="1">
      <c r="B104" s="102">
        <v>72</v>
      </c>
      <c r="C104" s="111" t="s">
        <v>875</v>
      </c>
      <c r="D104" s="553">
        <v>0</v>
      </c>
    </row>
    <row r="105" spans="2:4" s="18" customFormat="1" ht="25.15" customHeight="1">
      <c r="B105" s="105">
        <v>73</v>
      </c>
      <c r="C105" s="112" t="s">
        <v>200</v>
      </c>
      <c r="D105" s="107">
        <v>168000</v>
      </c>
    </row>
    <row r="106" spans="2:4" s="18" customFormat="1" ht="20.25" customHeight="1">
      <c r="B106" s="105">
        <v>74</v>
      </c>
      <c r="C106" s="112" t="s">
        <v>21</v>
      </c>
      <c r="D106" s="107">
        <v>0</v>
      </c>
    </row>
    <row r="107" spans="2:4" s="18" customFormat="1" ht="25.15" customHeight="1" thickBot="1">
      <c r="B107" s="123">
        <v>75</v>
      </c>
      <c r="C107" s="124" t="s">
        <v>876</v>
      </c>
      <c r="D107" s="125">
        <v>36819.662990000004</v>
      </c>
    </row>
    <row r="108" spans="2:4" ht="25.15" customHeight="1">
      <c r="B108" s="1037" t="s">
        <v>201</v>
      </c>
      <c r="C108" s="1037"/>
      <c r="D108" s="1037"/>
    </row>
    <row r="109" spans="2:4" s="18" customFormat="1" ht="20.25" customHeight="1">
      <c r="B109" s="102">
        <v>76</v>
      </c>
      <c r="C109" s="111" t="s">
        <v>202</v>
      </c>
      <c r="D109" s="104">
        <v>0</v>
      </c>
    </row>
    <row r="110" spans="2:4" s="18" customFormat="1" ht="20.25" customHeight="1">
      <c r="B110" s="105">
        <v>77</v>
      </c>
      <c r="C110" s="112" t="s">
        <v>203</v>
      </c>
      <c r="D110" s="107">
        <v>24463.148085785877</v>
      </c>
    </row>
    <row r="111" spans="2:4" s="18" customFormat="1" ht="20.25" customHeight="1">
      <c r="B111" s="105">
        <v>78</v>
      </c>
      <c r="C111" s="112" t="s">
        <v>204</v>
      </c>
      <c r="D111" s="107">
        <v>131257.53201999981</v>
      </c>
    </row>
    <row r="112" spans="2:4" s="18" customFormat="1" ht="20.25" customHeight="1" thickBot="1">
      <c r="B112" s="123">
        <v>79</v>
      </c>
      <c r="C112" s="124" t="s">
        <v>205</v>
      </c>
      <c r="D112" s="125">
        <v>64207.698982109403</v>
      </c>
    </row>
    <row r="113" spans="2:4" ht="25.15" customHeight="1">
      <c r="B113" s="1037" t="s">
        <v>206</v>
      </c>
      <c r="C113" s="1037"/>
      <c r="D113" s="1037"/>
    </row>
    <row r="114" spans="2:4" s="18" customFormat="1" ht="20.25" customHeight="1">
      <c r="B114" s="102">
        <v>80</v>
      </c>
      <c r="C114" s="111" t="s">
        <v>207</v>
      </c>
      <c r="D114" s="104"/>
    </row>
    <row r="115" spans="2:4" s="18" customFormat="1" ht="20.25" customHeight="1">
      <c r="B115" s="105">
        <v>81</v>
      </c>
      <c r="C115" s="112" t="s">
        <v>208</v>
      </c>
      <c r="D115" s="107"/>
    </row>
    <row r="116" spans="2:4" s="18" customFormat="1" ht="20.25" customHeight="1">
      <c r="B116" s="105">
        <v>82</v>
      </c>
      <c r="C116" s="112" t="s">
        <v>209</v>
      </c>
      <c r="D116" s="107"/>
    </row>
    <row r="117" spans="2:4" s="18" customFormat="1" ht="20.25" customHeight="1">
      <c r="B117" s="105">
        <v>83</v>
      </c>
      <c r="C117" s="112" t="s">
        <v>210</v>
      </c>
      <c r="D117" s="107"/>
    </row>
    <row r="118" spans="2:4" s="18" customFormat="1" ht="20.25" customHeight="1">
      <c r="B118" s="105">
        <v>84</v>
      </c>
      <c r="C118" s="112" t="s">
        <v>211</v>
      </c>
      <c r="D118" s="107"/>
    </row>
    <row r="119" spans="2:4" s="18" customFormat="1" ht="20.25" customHeight="1">
      <c r="B119" s="126">
        <v>85</v>
      </c>
      <c r="C119" s="127" t="s">
        <v>212</v>
      </c>
      <c r="D119" s="128"/>
    </row>
  </sheetData>
  <mergeCells count="11">
    <mergeCell ref="B108:D108"/>
    <mergeCell ref="B113:D113"/>
    <mergeCell ref="B88:D88"/>
    <mergeCell ref="B99:D99"/>
    <mergeCell ref="B103:D103"/>
    <mergeCell ref="B75:D75"/>
    <mergeCell ref="B5:D5"/>
    <mergeCell ref="B14:D14"/>
    <mergeCell ref="B45:D45"/>
    <mergeCell ref="B55:D55"/>
    <mergeCell ref="B66:D66"/>
  </mergeCells>
  <hyperlinks>
    <hyperlink ref="F1" location="Índice!A1" display="Voltar ao Índice" xr:uid="{00000000-0004-0000-06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rowBreaks count="2" manualBreakCount="2">
    <brk id="42" max="5" man="1"/>
    <brk id="80"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0000"/>
  </sheetPr>
  <dimension ref="A1:J16"/>
  <sheetViews>
    <sheetView showGridLines="0" zoomScale="80" zoomScaleNormal="80" zoomScalePageLayoutView="70" workbookViewId="0"/>
  </sheetViews>
  <sheetFormatPr defaultColWidth="8.85546875" defaultRowHeight="16.5"/>
  <cols>
    <col min="1" max="1" width="4.7109375" style="681" customWidth="1"/>
    <col min="2" max="2" width="3.42578125" style="641" customWidth="1"/>
    <col min="3" max="3" width="37.140625" style="641" customWidth="1"/>
    <col min="4" max="4" width="62.140625" style="641" bestFit="1" customWidth="1"/>
    <col min="5" max="8" width="18.42578125" style="641" customWidth="1"/>
    <col min="9" max="9" width="8.85546875" style="641"/>
    <col min="10" max="10" width="15.140625" style="641" bestFit="1" customWidth="1"/>
    <col min="11" max="16384" width="8.85546875" style="641"/>
  </cols>
  <sheetData>
    <row r="1" spans="2:10" ht="19.5">
      <c r="C1" s="636" t="s">
        <v>1151</v>
      </c>
      <c r="J1" s="679" t="s">
        <v>1038</v>
      </c>
    </row>
    <row r="2" spans="2:10">
      <c r="C2" s="807" t="s">
        <v>1037</v>
      </c>
    </row>
    <row r="3" spans="2:10">
      <c r="C3" s="682"/>
    </row>
    <row r="4" spans="2:10" s="720" customFormat="1" ht="17.25" thickBot="1">
      <c r="C4" s="722" t="s">
        <v>4</v>
      </c>
      <c r="D4" s="722" t="s">
        <v>5</v>
      </c>
      <c r="E4" s="722" t="s">
        <v>6</v>
      </c>
      <c r="F4" s="722" t="s">
        <v>41</v>
      </c>
      <c r="G4" s="722" t="s">
        <v>42</v>
      </c>
      <c r="H4" s="722" t="s">
        <v>94</v>
      </c>
    </row>
    <row r="5" spans="2:10" s="720" customFormat="1" ht="81.75" customHeight="1">
      <c r="B5" s="739"/>
      <c r="C5" s="738" t="s">
        <v>1094</v>
      </c>
      <c r="D5" s="738" t="s">
        <v>1093</v>
      </c>
      <c r="E5" s="736" t="s">
        <v>1215</v>
      </c>
      <c r="F5" s="737" t="s">
        <v>1092</v>
      </c>
      <c r="G5" s="737" t="s">
        <v>1091</v>
      </c>
      <c r="H5" s="736" t="s">
        <v>1090</v>
      </c>
    </row>
    <row r="6" spans="2:10" s="720" customFormat="1" ht="31.5" customHeight="1">
      <c r="B6" s="735">
        <v>1</v>
      </c>
      <c r="C6" s="1174" t="s">
        <v>1089</v>
      </c>
      <c r="D6" s="732" t="s">
        <v>1087</v>
      </c>
      <c r="E6" s="734">
        <v>0</v>
      </c>
      <c r="F6" s="733"/>
      <c r="G6" s="733"/>
      <c r="H6" s="732"/>
    </row>
    <row r="7" spans="2:10" s="720" customFormat="1" ht="31.5" customHeight="1">
      <c r="B7" s="720">
        <v>2</v>
      </c>
      <c r="C7" s="1175"/>
      <c r="D7" s="728" t="s">
        <v>1086</v>
      </c>
      <c r="E7" s="730">
        <v>481.53698000000003</v>
      </c>
      <c r="F7" s="729" t="s">
        <v>1275</v>
      </c>
      <c r="G7" s="729" t="s">
        <v>1276</v>
      </c>
      <c r="H7" s="728"/>
    </row>
    <row r="8" spans="2:10" s="720" customFormat="1" ht="31.5" customHeight="1">
      <c r="B8" s="720">
        <v>3</v>
      </c>
      <c r="C8" s="1175"/>
      <c r="D8" s="731" t="s">
        <v>1043</v>
      </c>
      <c r="E8" s="730">
        <v>0</v>
      </c>
      <c r="F8" s="729"/>
      <c r="G8" s="729"/>
      <c r="H8" s="728"/>
    </row>
    <row r="9" spans="2:10" s="720" customFormat="1" ht="31.5" customHeight="1">
      <c r="B9" s="720">
        <v>4</v>
      </c>
      <c r="C9" s="1176"/>
      <c r="D9" s="728" t="s">
        <v>1084</v>
      </c>
      <c r="E9" s="730">
        <v>0</v>
      </c>
      <c r="F9" s="729"/>
      <c r="G9" s="729"/>
      <c r="H9" s="728"/>
    </row>
    <row r="10" spans="2:10" s="720" customFormat="1" ht="31.5" customHeight="1">
      <c r="B10" s="720">
        <v>5</v>
      </c>
      <c r="C10" s="1175" t="s">
        <v>1088</v>
      </c>
      <c r="D10" s="731" t="s">
        <v>1087</v>
      </c>
      <c r="E10" s="730">
        <v>16.517690000000002</v>
      </c>
      <c r="F10" s="729" t="s">
        <v>1275</v>
      </c>
      <c r="G10" s="729" t="s">
        <v>1276</v>
      </c>
      <c r="H10" s="728"/>
    </row>
    <row r="11" spans="2:10" s="720" customFormat="1" ht="31.5" customHeight="1">
      <c r="B11" s="720">
        <v>6</v>
      </c>
      <c r="C11" s="1175"/>
      <c r="D11" s="731" t="s">
        <v>1086</v>
      </c>
      <c r="E11" s="730">
        <v>822.11159399999997</v>
      </c>
      <c r="F11" s="729" t="s">
        <v>1275</v>
      </c>
      <c r="G11" s="729" t="s">
        <v>1276</v>
      </c>
      <c r="H11" s="728"/>
    </row>
    <row r="12" spans="2:10" s="720" customFormat="1" ht="31.5" customHeight="1">
      <c r="B12" s="720">
        <v>7</v>
      </c>
      <c r="C12" s="1175"/>
      <c r="D12" s="728" t="s">
        <v>1043</v>
      </c>
      <c r="E12" s="730">
        <v>535.66895499999998</v>
      </c>
      <c r="F12" s="729" t="s">
        <v>1275</v>
      </c>
      <c r="G12" s="729" t="s">
        <v>1276</v>
      </c>
      <c r="H12" s="728"/>
    </row>
    <row r="13" spans="2:10" s="720" customFormat="1" ht="31.5" customHeight="1">
      <c r="B13" s="720">
        <v>8</v>
      </c>
      <c r="C13" s="1175"/>
      <c r="D13" s="728" t="s">
        <v>473</v>
      </c>
      <c r="E13" s="730">
        <v>2249.3590509999999</v>
      </c>
      <c r="F13" s="729" t="s">
        <v>1275</v>
      </c>
      <c r="G13" s="729" t="s">
        <v>1276</v>
      </c>
      <c r="H13" s="728"/>
    </row>
    <row r="14" spans="2:10" s="720" customFormat="1" ht="31.5" customHeight="1">
      <c r="B14" s="720">
        <v>9</v>
      </c>
      <c r="C14" s="1175"/>
      <c r="D14" s="728" t="s">
        <v>1042</v>
      </c>
      <c r="E14" s="730">
        <v>2244.2826610000002</v>
      </c>
      <c r="F14" s="729" t="s">
        <v>1275</v>
      </c>
      <c r="G14" s="729" t="s">
        <v>1276</v>
      </c>
      <c r="H14" s="728"/>
    </row>
    <row r="15" spans="2:10" s="720" customFormat="1" ht="31.5" customHeight="1">
      <c r="B15" s="720">
        <v>10</v>
      </c>
      <c r="C15" s="1175"/>
      <c r="D15" s="731" t="s">
        <v>1085</v>
      </c>
      <c r="E15" s="730">
        <v>21.280460999999999</v>
      </c>
      <c r="F15" s="729" t="s">
        <v>1275</v>
      </c>
      <c r="G15" s="729" t="s">
        <v>1276</v>
      </c>
      <c r="H15" s="728"/>
    </row>
    <row r="16" spans="2:10" s="720" customFormat="1" ht="31.5" customHeight="1" thickBot="1">
      <c r="B16" s="727">
        <v>11</v>
      </c>
      <c r="C16" s="1177"/>
      <c r="D16" s="724" t="s">
        <v>1084</v>
      </c>
      <c r="E16" s="726">
        <v>5.4413929999999997</v>
      </c>
      <c r="F16" s="725" t="s">
        <v>1275</v>
      </c>
      <c r="G16" s="725" t="s">
        <v>1276</v>
      </c>
      <c r="H16" s="724"/>
    </row>
  </sheetData>
  <mergeCells count="2">
    <mergeCell ref="C6:C9"/>
    <mergeCell ref="C10:C16"/>
  </mergeCells>
  <hyperlinks>
    <hyperlink ref="J1" location="Índice!A1" display="Voltar ao Índice" xr:uid="{D03F13C1-3FF6-4FC8-A503-2D07229DEF6A}"/>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2904E-E162-43A2-AD12-80BA8DAB7CAF}">
  <sheetPr>
    <tabColor rgb="FFFF0000"/>
  </sheetPr>
  <dimension ref="A2:O43"/>
  <sheetViews>
    <sheetView showGridLines="0" zoomScaleNormal="100" workbookViewId="0"/>
  </sheetViews>
  <sheetFormatPr defaultRowHeight="16.5"/>
  <cols>
    <col min="1" max="1" width="9.140625" style="835"/>
    <col min="2" max="2" width="49.5703125" style="835" customWidth="1"/>
    <col min="3" max="3" width="0.85546875" style="835" customWidth="1"/>
    <col min="4" max="4" width="13.42578125" style="835" bestFit="1" customWidth="1"/>
    <col min="5" max="5" width="0.85546875" style="835" customWidth="1"/>
    <col min="6" max="6" width="13.42578125" style="835" bestFit="1" customWidth="1"/>
    <col min="7" max="7" width="0.85546875" style="835" customWidth="1"/>
    <col min="8" max="8" width="11" style="835" bestFit="1" customWidth="1"/>
    <col min="9" max="9" width="9.5703125" style="835" customWidth="1"/>
    <col min="10" max="14" width="9.140625" style="835"/>
    <col min="15" max="15" width="14" style="835" bestFit="1" customWidth="1"/>
    <col min="16" max="16384" width="9.140625" style="835"/>
  </cols>
  <sheetData>
    <row r="2" spans="1:15" ht="24">
      <c r="A2" s="744" t="s">
        <v>100</v>
      </c>
      <c r="B2" s="745"/>
      <c r="D2" s="745"/>
      <c r="F2" s="745"/>
    </row>
    <row r="3" spans="1:15" ht="18.75">
      <c r="A3" s="1039" t="s">
        <v>830</v>
      </c>
      <c r="B3" s="1039"/>
      <c r="C3" s="1039"/>
      <c r="D3" s="1039"/>
    </row>
    <row r="4" spans="1:15">
      <c r="A4" s="836"/>
      <c r="O4" s="679" t="s">
        <v>1038</v>
      </c>
    </row>
    <row r="5" spans="1:15" ht="30" customHeight="1" thickBot="1">
      <c r="B5" s="837"/>
      <c r="C5" s="742"/>
      <c r="D5" s="854">
        <v>45473</v>
      </c>
      <c r="E5" s="742"/>
      <c r="F5" s="854">
        <v>45107</v>
      </c>
      <c r="G5" s="742"/>
      <c r="H5" s="838" t="s">
        <v>1120</v>
      </c>
      <c r="I5" s="839"/>
    </row>
    <row r="6" spans="1:15" ht="19.5" customHeight="1">
      <c r="B6" s="840" t="s">
        <v>796</v>
      </c>
      <c r="C6" s="841"/>
      <c r="D6" s="842">
        <v>1972962.08</v>
      </c>
      <c r="E6" s="841"/>
      <c r="F6" s="842">
        <v>1972962.08</v>
      </c>
      <c r="G6" s="841"/>
      <c r="H6" s="842">
        <f>+D6-F6</f>
        <v>0</v>
      </c>
      <c r="I6" s="843"/>
    </row>
    <row r="7" spans="1:15" ht="19.5" customHeight="1">
      <c r="B7" s="844" t="s">
        <v>1121</v>
      </c>
      <c r="C7" s="841"/>
      <c r="D7" s="845">
        <v>700000</v>
      </c>
      <c r="E7" s="841"/>
      <c r="F7" s="845">
        <v>400000</v>
      </c>
      <c r="G7" s="841"/>
      <c r="H7" s="845">
        <f t="shared" ref="H7:H39" si="0">+D7-F7</f>
        <v>300000</v>
      </c>
      <c r="I7" s="843"/>
    </row>
    <row r="8" spans="1:15" ht="19.5" customHeight="1">
      <c r="B8" s="844" t="s">
        <v>1122</v>
      </c>
      <c r="C8" s="841"/>
      <c r="D8" s="845">
        <v>-271901.12</v>
      </c>
      <c r="E8" s="841"/>
      <c r="F8" s="845">
        <v>-111984.38</v>
      </c>
      <c r="G8" s="841"/>
      <c r="H8" s="845">
        <f t="shared" si="0"/>
        <v>-159916.74</v>
      </c>
      <c r="I8" s="843"/>
    </row>
    <row r="9" spans="1:15" ht="19.5" customHeight="1">
      <c r="B9" s="844" t="s">
        <v>1123</v>
      </c>
      <c r="C9" s="841"/>
      <c r="D9" s="845">
        <v>1575373.669</v>
      </c>
      <c r="E9" s="841"/>
      <c r="F9" s="845">
        <v>1326456.7039999999</v>
      </c>
      <c r="G9" s="841"/>
      <c r="H9" s="845">
        <f t="shared" si="0"/>
        <v>248916.96500000008</v>
      </c>
      <c r="I9" s="843"/>
    </row>
    <row r="10" spans="1:15" ht="19.5" customHeight="1">
      <c r="B10" s="844" t="s">
        <v>1124</v>
      </c>
      <c r="C10" s="841"/>
      <c r="D10" s="845">
        <v>-2678.8580000000002</v>
      </c>
      <c r="E10" s="841"/>
      <c r="F10" s="845">
        <v>-2639.5909999999999</v>
      </c>
      <c r="G10" s="841"/>
      <c r="H10" s="845">
        <f t="shared" si="0"/>
        <v>-39.26700000000028</v>
      </c>
      <c r="I10" s="843"/>
    </row>
    <row r="11" spans="1:15" ht="19.5" customHeight="1">
      <c r="B11" s="844" t="s">
        <v>1125</v>
      </c>
      <c r="C11" s="841"/>
      <c r="D11" s="845">
        <v>547747.99199999997</v>
      </c>
      <c r="E11" s="841"/>
      <c r="F11" s="845">
        <v>333669.30300000001</v>
      </c>
      <c r="G11" s="841"/>
      <c r="H11" s="845">
        <f t="shared" si="0"/>
        <v>214078.68899999995</v>
      </c>
      <c r="I11" s="843"/>
    </row>
    <row r="12" spans="1:15" ht="19.5" customHeight="1">
      <c r="B12" s="844" t="s">
        <v>1126</v>
      </c>
      <c r="C12" s="841"/>
      <c r="D12" s="845">
        <v>-105.018</v>
      </c>
      <c r="E12" s="841"/>
      <c r="F12" s="845">
        <v>72.213999999999999</v>
      </c>
      <c r="G12" s="841"/>
      <c r="H12" s="845">
        <f t="shared" si="0"/>
        <v>-177.232</v>
      </c>
      <c r="I12" s="843"/>
    </row>
    <row r="13" spans="1:15" ht="19.5" customHeight="1">
      <c r="B13" s="844" t="s">
        <v>1127</v>
      </c>
      <c r="C13" s="841"/>
      <c r="D13" s="845">
        <v>0</v>
      </c>
      <c r="E13" s="841"/>
      <c r="F13" s="845">
        <v>0</v>
      </c>
      <c r="G13" s="841"/>
      <c r="H13" s="845">
        <f t="shared" si="0"/>
        <v>0</v>
      </c>
      <c r="I13" s="843"/>
    </row>
    <row r="14" spans="1:15" ht="19.5" customHeight="1" thickBot="1">
      <c r="B14" s="844" t="s">
        <v>862</v>
      </c>
      <c r="C14" s="841"/>
      <c r="D14" s="845">
        <v>1787.431</v>
      </c>
      <c r="E14" s="841"/>
      <c r="F14" s="845">
        <v>1229.374</v>
      </c>
      <c r="G14" s="841"/>
      <c r="H14" s="845">
        <f t="shared" si="0"/>
        <v>558.05700000000002</v>
      </c>
      <c r="I14" s="843"/>
    </row>
    <row r="15" spans="1:15" ht="19.5" customHeight="1" thickBot="1">
      <c r="B15" s="846" t="s">
        <v>1128</v>
      </c>
      <c r="C15" s="847"/>
      <c r="D15" s="848">
        <f>SUM(D6:D14)</f>
        <v>4523186.175999999</v>
      </c>
      <c r="E15" s="847"/>
      <c r="F15" s="848">
        <f>SUM(F6:F14)</f>
        <v>3919765.7039999999</v>
      </c>
      <c r="G15" s="847"/>
      <c r="H15" s="848">
        <f t="shared" si="0"/>
        <v>603420.47199999914</v>
      </c>
      <c r="I15" s="849"/>
    </row>
    <row r="16" spans="1:15" ht="19.5" customHeight="1">
      <c r="B16" s="840" t="s">
        <v>1129</v>
      </c>
      <c r="C16" s="841"/>
      <c r="D16" s="842">
        <v>-2651.7240000000002</v>
      </c>
      <c r="E16" s="841"/>
      <c r="F16" s="842">
        <v>-2651.7240000000002</v>
      </c>
      <c r="G16" s="841"/>
      <c r="H16" s="842">
        <f t="shared" si="0"/>
        <v>0</v>
      </c>
      <c r="I16" s="843"/>
    </row>
    <row r="17" spans="2:9" ht="19.5" customHeight="1">
      <c r="B17" s="844" t="s">
        <v>1130</v>
      </c>
      <c r="C17" s="841"/>
      <c r="D17" s="845">
        <f>-D7</f>
        <v>-700000</v>
      </c>
      <c r="E17" s="841"/>
      <c r="F17" s="845">
        <f>-F7</f>
        <v>-400000</v>
      </c>
      <c r="G17" s="841"/>
      <c r="H17" s="845">
        <f t="shared" si="0"/>
        <v>-300000</v>
      </c>
      <c r="I17" s="843"/>
    </row>
    <row r="18" spans="2:9" ht="19.5" customHeight="1">
      <c r="B18" s="844" t="s">
        <v>1131</v>
      </c>
      <c r="C18" s="841"/>
      <c r="D18" s="845">
        <f>-D11</f>
        <v>-547747.99199999997</v>
      </c>
      <c r="E18" s="841"/>
      <c r="F18" s="845">
        <v>-606726.54599999997</v>
      </c>
      <c r="G18" s="841"/>
      <c r="H18" s="845">
        <f t="shared" si="0"/>
        <v>58978.554000000004</v>
      </c>
      <c r="I18" s="843"/>
    </row>
    <row r="19" spans="2:9" ht="19.5" customHeight="1">
      <c r="B19" s="844" t="s">
        <v>1132</v>
      </c>
      <c r="C19" s="841"/>
      <c r="D19" s="845">
        <f>-D14</f>
        <v>-1787.431</v>
      </c>
      <c r="E19" s="841"/>
      <c r="F19" s="845">
        <v>-1090.1129999999998</v>
      </c>
      <c r="G19" s="841"/>
      <c r="H19" s="845">
        <f t="shared" si="0"/>
        <v>-697.31800000000021</v>
      </c>
      <c r="I19" s="843"/>
    </row>
    <row r="20" spans="2:9" ht="19.5" customHeight="1">
      <c r="B20" s="844" t="s">
        <v>1133</v>
      </c>
      <c r="C20" s="841"/>
      <c r="D20" s="845">
        <v>0</v>
      </c>
      <c r="E20" s="841"/>
      <c r="F20" s="845">
        <v>0</v>
      </c>
      <c r="G20" s="841"/>
      <c r="H20" s="845">
        <f t="shared" si="0"/>
        <v>0</v>
      </c>
      <c r="I20" s="843"/>
    </row>
    <row r="21" spans="2:9" ht="19.5" customHeight="1">
      <c r="B21" s="844" t="s">
        <v>1134</v>
      </c>
      <c r="C21" s="841"/>
      <c r="D21" s="845">
        <v>0</v>
      </c>
      <c r="E21" s="841"/>
      <c r="F21" s="845">
        <v>0</v>
      </c>
      <c r="G21" s="841"/>
      <c r="H21" s="845">
        <f t="shared" si="0"/>
        <v>0</v>
      </c>
      <c r="I21" s="843"/>
    </row>
    <row r="22" spans="2:9" ht="19.5" customHeight="1">
      <c r="B22" s="844" t="s">
        <v>1135</v>
      </c>
      <c r="C22" s="841"/>
      <c r="D22" s="845">
        <v>0</v>
      </c>
      <c r="E22" s="841"/>
      <c r="F22" s="845">
        <v>0</v>
      </c>
      <c r="G22" s="841"/>
      <c r="H22" s="845">
        <f t="shared" si="0"/>
        <v>0</v>
      </c>
      <c r="I22" s="843"/>
    </row>
    <row r="23" spans="2:9" ht="19.5" customHeight="1" thickBot="1">
      <c r="B23" s="850" t="s">
        <v>820</v>
      </c>
      <c r="C23" s="841"/>
      <c r="D23" s="851">
        <v>-239324.21875999775</v>
      </c>
      <c r="E23" s="841"/>
      <c r="F23" s="851">
        <v>-41068.776029999834</v>
      </c>
      <c r="G23" s="841"/>
      <c r="H23" s="851">
        <f t="shared" si="0"/>
        <v>-198255.44272999791</v>
      </c>
      <c r="I23" s="843"/>
    </row>
    <row r="24" spans="2:9" ht="19.5" customHeight="1" thickBot="1">
      <c r="B24" s="846" t="s">
        <v>1136</v>
      </c>
      <c r="C24" s="847"/>
      <c r="D24" s="848">
        <f>SUM(D15:D23)</f>
        <v>3031674.810240001</v>
      </c>
      <c r="E24" s="847"/>
      <c r="F24" s="848">
        <f>SUM(F15:F23)</f>
        <v>2868228.5449700002</v>
      </c>
      <c r="G24" s="847"/>
      <c r="H24" s="848">
        <f t="shared" si="0"/>
        <v>163446.26527000079</v>
      </c>
      <c r="I24" s="849"/>
    </row>
    <row r="25" spans="2:9" ht="19.5" customHeight="1">
      <c r="B25" s="840" t="s">
        <v>1137</v>
      </c>
      <c r="C25" s="841"/>
      <c r="D25" s="842">
        <f>+D7</f>
        <v>700000</v>
      </c>
      <c r="E25" s="841"/>
      <c r="F25" s="842">
        <f>+F7</f>
        <v>400000</v>
      </c>
      <c r="G25" s="841"/>
      <c r="H25" s="842">
        <f t="shared" si="0"/>
        <v>300000</v>
      </c>
      <c r="I25" s="843"/>
    </row>
    <row r="26" spans="2:9" ht="19.5" customHeight="1">
      <c r="B26" s="844" t="s">
        <v>1138</v>
      </c>
      <c r="C26" s="841"/>
      <c r="D26" s="845">
        <v>0</v>
      </c>
      <c r="E26" s="841"/>
      <c r="F26" s="845">
        <v>0</v>
      </c>
      <c r="G26" s="841"/>
      <c r="H26" s="845">
        <f t="shared" si="0"/>
        <v>0</v>
      </c>
      <c r="I26" s="843"/>
    </row>
    <row r="27" spans="2:9" ht="19.5" customHeight="1">
      <c r="B27" s="844" t="s">
        <v>1139</v>
      </c>
      <c r="C27" s="841"/>
      <c r="D27" s="845">
        <v>0</v>
      </c>
      <c r="E27" s="841"/>
      <c r="F27" s="845">
        <v>0</v>
      </c>
      <c r="G27" s="841"/>
      <c r="H27" s="845">
        <f t="shared" si="0"/>
        <v>0</v>
      </c>
      <c r="I27" s="843"/>
    </row>
    <row r="28" spans="2:9" ht="19.5" customHeight="1">
      <c r="B28" s="844" t="s">
        <v>1140</v>
      </c>
      <c r="C28" s="841"/>
      <c r="D28" s="845">
        <v>0</v>
      </c>
      <c r="E28" s="841"/>
      <c r="F28" s="845">
        <v>0</v>
      </c>
      <c r="G28" s="841"/>
      <c r="H28" s="845">
        <f t="shared" si="0"/>
        <v>0</v>
      </c>
      <c r="I28" s="843"/>
    </row>
    <row r="29" spans="2:9" ht="19.5" customHeight="1">
      <c r="B29" s="844" t="s">
        <v>1141</v>
      </c>
      <c r="C29" s="841"/>
      <c r="D29" s="845">
        <v>0</v>
      </c>
      <c r="E29" s="841"/>
      <c r="F29" s="845">
        <v>0</v>
      </c>
      <c r="G29" s="841"/>
      <c r="H29" s="845">
        <f t="shared" si="0"/>
        <v>0</v>
      </c>
      <c r="I29" s="843"/>
    </row>
    <row r="30" spans="2:9" ht="19.5" customHeight="1" thickBot="1">
      <c r="B30" s="850" t="s">
        <v>1142</v>
      </c>
      <c r="C30" s="841"/>
      <c r="D30" s="851">
        <v>0</v>
      </c>
      <c r="E30" s="841"/>
      <c r="F30" s="851">
        <v>0</v>
      </c>
      <c r="G30" s="841"/>
      <c r="H30" s="851">
        <f t="shared" si="0"/>
        <v>0</v>
      </c>
      <c r="I30" s="843"/>
    </row>
    <row r="31" spans="2:9" ht="19.5" customHeight="1" thickBot="1">
      <c r="B31" s="846" t="s">
        <v>1143</v>
      </c>
      <c r="C31" s="852"/>
      <c r="D31" s="848">
        <f>SUM(D24:D30)</f>
        <v>3731674.810240001</v>
      </c>
      <c r="E31" s="852"/>
      <c r="F31" s="848">
        <f>SUM(F24:F30)</f>
        <v>3268228.5449700002</v>
      </c>
      <c r="G31" s="852"/>
      <c r="H31" s="848">
        <f t="shared" si="0"/>
        <v>463446.26527000079</v>
      </c>
      <c r="I31" s="849"/>
    </row>
    <row r="32" spans="2:9" ht="19.5" customHeight="1">
      <c r="B32" s="840" t="s">
        <v>817</v>
      </c>
      <c r="C32" s="841"/>
      <c r="D32" s="842">
        <v>204013.89425000001</v>
      </c>
      <c r="E32" s="841"/>
      <c r="F32" s="842">
        <v>208585.72899999999</v>
      </c>
      <c r="G32" s="841"/>
      <c r="H32" s="842">
        <f t="shared" si="0"/>
        <v>-4571.83474999998</v>
      </c>
      <c r="I32" s="843"/>
    </row>
    <row r="33" spans="2:9" ht="19.5" customHeight="1">
      <c r="B33" s="844" t="s">
        <v>1144</v>
      </c>
      <c r="C33" s="841"/>
      <c r="D33" s="845">
        <v>0</v>
      </c>
      <c r="E33" s="841"/>
      <c r="F33" s="845">
        <v>0</v>
      </c>
      <c r="G33" s="841"/>
      <c r="H33" s="845">
        <f t="shared" si="0"/>
        <v>0</v>
      </c>
      <c r="I33" s="843"/>
    </row>
    <row r="34" spans="2:9" ht="19.5" customHeight="1">
      <c r="B34" s="844" t="s">
        <v>1145</v>
      </c>
      <c r="C34" s="841"/>
      <c r="D34" s="845">
        <v>0</v>
      </c>
      <c r="E34" s="841"/>
      <c r="F34" s="845">
        <v>0</v>
      </c>
      <c r="G34" s="841"/>
      <c r="H34" s="845">
        <f t="shared" si="0"/>
        <v>0</v>
      </c>
      <c r="I34" s="843"/>
    </row>
    <row r="35" spans="2:9" ht="19.5" customHeight="1">
      <c r="B35" s="844" t="s">
        <v>1146</v>
      </c>
      <c r="C35" s="841"/>
      <c r="D35" s="845">
        <v>64207.698979999994</v>
      </c>
      <c r="E35" s="841"/>
      <c r="F35" s="845">
        <v>65140.131520000003</v>
      </c>
      <c r="G35" s="841"/>
      <c r="H35" s="845">
        <f t="shared" si="0"/>
        <v>-932.43254000000888</v>
      </c>
      <c r="I35" s="843"/>
    </row>
    <row r="36" spans="2:9" ht="19.5" customHeight="1">
      <c r="B36" s="844" t="s">
        <v>1147</v>
      </c>
      <c r="C36" s="841"/>
      <c r="D36" s="845">
        <v>0</v>
      </c>
      <c r="E36" s="841"/>
      <c r="F36" s="845">
        <v>0</v>
      </c>
      <c r="G36" s="841"/>
      <c r="H36" s="845">
        <f t="shared" si="0"/>
        <v>0</v>
      </c>
      <c r="I36" s="843"/>
    </row>
    <row r="37" spans="2:9" ht="19.5" customHeight="1" thickBot="1">
      <c r="B37" s="850" t="s">
        <v>1148</v>
      </c>
      <c r="C37" s="841"/>
      <c r="D37" s="851">
        <v>0</v>
      </c>
      <c r="E37" s="841"/>
      <c r="F37" s="851">
        <v>0</v>
      </c>
      <c r="G37" s="841"/>
      <c r="H37" s="851">
        <f t="shared" si="0"/>
        <v>0</v>
      </c>
      <c r="I37" s="843"/>
    </row>
    <row r="38" spans="2:9" ht="19.5" customHeight="1" thickBot="1">
      <c r="B38" s="846" t="s">
        <v>1149</v>
      </c>
      <c r="C38" s="852"/>
      <c r="D38" s="848">
        <f>SUM(D32:D37)</f>
        <v>268221.59323</v>
      </c>
      <c r="E38" s="852"/>
      <c r="F38" s="848">
        <f>SUM(F32:F37)</f>
        <v>273725.86051999999</v>
      </c>
      <c r="G38" s="852"/>
      <c r="H38" s="848">
        <f t="shared" si="0"/>
        <v>-5504.2672899999889</v>
      </c>
      <c r="I38" s="849"/>
    </row>
    <row r="39" spans="2:9" ht="19.5" customHeight="1" thickBot="1">
      <c r="B39" s="846" t="s">
        <v>1150</v>
      </c>
      <c r="C39" s="852"/>
      <c r="D39" s="848">
        <f>+D38+D31</f>
        <v>3999896.4034700012</v>
      </c>
      <c r="E39" s="852"/>
      <c r="F39" s="848">
        <f>+F38+F31</f>
        <v>3541954.4054900003</v>
      </c>
      <c r="G39" s="852"/>
      <c r="H39" s="848">
        <f t="shared" si="0"/>
        <v>457941.99798000092</v>
      </c>
      <c r="I39" s="849"/>
    </row>
    <row r="41" spans="2:9">
      <c r="D41" s="853"/>
      <c r="F41" s="853"/>
    </row>
    <row r="42" spans="2:9">
      <c r="D42" s="853"/>
    </row>
    <row r="43" spans="2:9">
      <c r="D43" s="853"/>
    </row>
  </sheetData>
  <mergeCells count="1">
    <mergeCell ref="A3:D3"/>
  </mergeCells>
  <hyperlinks>
    <hyperlink ref="O4" location="Índice!A1" display="Voltar ao Índice" xr:uid="{E13E9032-B2F9-4E49-8ADD-3529A8B3DD6C}"/>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1:K44"/>
  <sheetViews>
    <sheetView showGridLines="0" zoomScale="90" zoomScaleNormal="90" zoomScalePageLayoutView="80" workbookViewId="0"/>
  </sheetViews>
  <sheetFormatPr defaultColWidth="9.28515625" defaultRowHeight="12.75"/>
  <cols>
    <col min="1" max="1" width="4.7109375" style="67" customWidth="1"/>
    <col min="2" max="2" width="7.7109375" style="67" customWidth="1"/>
    <col min="3" max="3" width="68.42578125" style="67" customWidth="1"/>
    <col min="4" max="6" width="20.140625" style="67" customWidth="1"/>
    <col min="7" max="7" width="9.28515625" style="67" customWidth="1"/>
    <col min="8" max="10" width="9.28515625" style="67"/>
    <col min="11" max="11" width="13.140625" style="67" bestFit="1" customWidth="1"/>
    <col min="12" max="16384" width="9.28515625" style="67"/>
  </cols>
  <sheetData>
    <row r="1" spans="2:11" ht="23.65" customHeight="1">
      <c r="B1" s="101" t="s">
        <v>0</v>
      </c>
      <c r="K1" s="679" t="s">
        <v>1038</v>
      </c>
    </row>
    <row r="2" spans="2:11" ht="14.25">
      <c r="B2" s="48" t="s">
        <v>830</v>
      </c>
      <c r="C2" s="32"/>
      <c r="D2" s="32"/>
      <c r="E2" s="32"/>
      <c r="F2" s="32"/>
    </row>
    <row r="3" spans="2:11" ht="25.5">
      <c r="B3" s="1041"/>
      <c r="C3" s="1041"/>
      <c r="D3" s="1040" t="s">
        <v>2</v>
      </c>
      <c r="E3" s="1040"/>
      <c r="F3" s="144" t="s">
        <v>3</v>
      </c>
    </row>
    <row r="4" spans="2:11">
      <c r="B4" s="1041"/>
      <c r="C4" s="1041"/>
      <c r="D4" s="142" t="s">
        <v>4</v>
      </c>
      <c r="E4" s="142" t="s">
        <v>5</v>
      </c>
      <c r="F4" s="142" t="s">
        <v>6</v>
      </c>
    </row>
    <row r="5" spans="2:11" ht="25.15" customHeight="1" thickBot="1">
      <c r="B5" s="1041"/>
      <c r="C5" s="1041"/>
      <c r="D5" s="145">
        <v>45473</v>
      </c>
      <c r="E5" s="145">
        <v>45107</v>
      </c>
      <c r="F5" s="145">
        <f>+D5</f>
        <v>45473</v>
      </c>
    </row>
    <row r="6" spans="2:11" ht="20.25" customHeight="1">
      <c r="B6" s="424">
        <v>1</v>
      </c>
      <c r="C6" s="147" t="s">
        <v>7</v>
      </c>
      <c r="D6" s="151">
        <v>12396386.084877023</v>
      </c>
      <c r="E6" s="151">
        <v>13113957.009922286</v>
      </c>
      <c r="F6" s="151">
        <f>D6*0.08</f>
        <v>991710.88679016195</v>
      </c>
    </row>
    <row r="7" spans="2:11" ht="20.25" customHeight="1">
      <c r="B7" s="426">
        <v>2</v>
      </c>
      <c r="C7" s="148" t="s">
        <v>8</v>
      </c>
      <c r="D7" s="153">
        <v>1927586.5251808937</v>
      </c>
      <c r="E7" s="152">
        <v>2350530.3176039914</v>
      </c>
      <c r="F7" s="152">
        <f t="shared" ref="F7:F37" si="0">D7*0.08</f>
        <v>154206.92201447149</v>
      </c>
    </row>
    <row r="8" spans="2:11" ht="20.25" customHeight="1">
      <c r="B8" s="426">
        <v>3</v>
      </c>
      <c r="C8" s="148" t="s">
        <v>9</v>
      </c>
      <c r="D8" s="153">
        <v>1380734.5802591871</v>
      </c>
      <c r="E8" s="153">
        <v>1866965.2964963359</v>
      </c>
      <c r="F8" s="153">
        <f t="shared" si="0"/>
        <v>110458.76642073497</v>
      </c>
    </row>
    <row r="9" spans="2:11" ht="20.25" customHeight="1">
      <c r="B9" s="426">
        <v>4</v>
      </c>
      <c r="C9" s="148" t="s">
        <v>10</v>
      </c>
      <c r="D9" s="153">
        <v>383411.25465225294</v>
      </c>
      <c r="E9" s="153">
        <v>530401.97818273096</v>
      </c>
      <c r="F9" s="153">
        <f t="shared" si="0"/>
        <v>30672.900372180236</v>
      </c>
    </row>
    <row r="10" spans="2:11" ht="20.25" customHeight="1">
      <c r="B10" s="426" t="s">
        <v>11</v>
      </c>
      <c r="C10" s="148" t="s">
        <v>12</v>
      </c>
      <c r="D10" s="153">
        <v>450095.86464999989</v>
      </c>
      <c r="E10" s="153">
        <v>395359.98038799997</v>
      </c>
      <c r="F10" s="153">
        <f t="shared" si="0"/>
        <v>36007.669171999994</v>
      </c>
    </row>
    <row r="11" spans="2:11" ht="20.25" customHeight="1">
      <c r="B11" s="426">
        <v>5</v>
      </c>
      <c r="C11" s="148" t="s">
        <v>13</v>
      </c>
      <c r="D11" s="153">
        <v>8254557.8601346901</v>
      </c>
      <c r="E11" s="153">
        <v>7970699.4372462183</v>
      </c>
      <c r="F11" s="153">
        <f t="shared" si="0"/>
        <v>660364.62881077523</v>
      </c>
    </row>
    <row r="12" spans="2:11" ht="20.25" customHeight="1">
      <c r="B12" s="426">
        <v>6</v>
      </c>
      <c r="C12" s="146" t="s">
        <v>14</v>
      </c>
      <c r="D12" s="154">
        <v>323095.56877109624</v>
      </c>
      <c r="E12" s="154">
        <v>270669.04111161386</v>
      </c>
      <c r="F12" s="154">
        <f t="shared" si="0"/>
        <v>25847.645501687701</v>
      </c>
    </row>
    <row r="13" spans="2:11" ht="20.25" customHeight="1">
      <c r="B13" s="426">
        <v>7</v>
      </c>
      <c r="C13" s="148" t="s">
        <v>8</v>
      </c>
      <c r="D13" s="153">
        <v>261615.28733889625</v>
      </c>
      <c r="E13" s="153">
        <v>118550.7170126139</v>
      </c>
      <c r="F13" s="153">
        <f t="shared" si="0"/>
        <v>20929.222987111702</v>
      </c>
    </row>
    <row r="14" spans="2:11" ht="20.25" customHeight="1">
      <c r="B14" s="426">
        <v>8</v>
      </c>
      <c r="C14" s="148" t="s">
        <v>15</v>
      </c>
      <c r="D14" s="153">
        <v>0</v>
      </c>
      <c r="E14" s="152">
        <v>0</v>
      </c>
      <c r="F14" s="152">
        <f t="shared" si="0"/>
        <v>0</v>
      </c>
    </row>
    <row r="15" spans="2:11" ht="20.25" customHeight="1">
      <c r="B15" s="426" t="s">
        <v>16</v>
      </c>
      <c r="C15" s="148" t="s">
        <v>17</v>
      </c>
      <c r="D15" s="153">
        <v>333.64156220000001</v>
      </c>
      <c r="E15" s="153">
        <v>775.89393900000005</v>
      </c>
      <c r="F15" s="153">
        <f t="shared" si="0"/>
        <v>26.691324976000001</v>
      </c>
    </row>
    <row r="16" spans="2:11" ht="20.25" customHeight="1">
      <c r="B16" s="426" t="s">
        <v>18</v>
      </c>
      <c r="C16" s="148" t="s">
        <v>19</v>
      </c>
      <c r="D16" s="153">
        <v>61146.639869999999</v>
      </c>
      <c r="E16" s="153">
        <v>151342.43015999999</v>
      </c>
      <c r="F16" s="153">
        <f t="shared" si="0"/>
        <v>4891.7311896000001</v>
      </c>
    </row>
    <row r="17" spans="2:6" ht="20.25" customHeight="1">
      <c r="B17" s="426">
        <v>9</v>
      </c>
      <c r="C17" s="148" t="s">
        <v>20</v>
      </c>
      <c r="D17" s="153">
        <v>0</v>
      </c>
      <c r="E17" s="153">
        <v>0</v>
      </c>
      <c r="F17" s="153">
        <f t="shared" si="0"/>
        <v>0</v>
      </c>
    </row>
    <row r="18" spans="2:6" ht="20.25" customHeight="1">
      <c r="B18" s="426">
        <v>10</v>
      </c>
      <c r="C18" s="149" t="s">
        <v>21</v>
      </c>
      <c r="D18" s="828"/>
      <c r="E18" s="829"/>
      <c r="F18" s="829"/>
    </row>
    <row r="19" spans="2:6" ht="20.25" customHeight="1">
      <c r="B19" s="426">
        <v>11</v>
      </c>
      <c r="C19" s="149" t="s">
        <v>21</v>
      </c>
      <c r="D19" s="830"/>
      <c r="E19" s="831"/>
      <c r="F19" s="831"/>
    </row>
    <row r="20" spans="2:6" ht="20.25" customHeight="1">
      <c r="B20" s="426">
        <v>12</v>
      </c>
      <c r="C20" s="149" t="s">
        <v>21</v>
      </c>
      <c r="D20" s="830"/>
      <c r="E20" s="831"/>
      <c r="F20" s="831"/>
    </row>
    <row r="21" spans="2:6" ht="20.25" customHeight="1">
      <c r="B21" s="426">
        <v>13</v>
      </c>
      <c r="C21" s="149" t="s">
        <v>21</v>
      </c>
      <c r="D21" s="830"/>
      <c r="E21" s="831"/>
      <c r="F21" s="831"/>
    </row>
    <row r="22" spans="2:6" ht="20.25" customHeight="1">
      <c r="B22" s="426">
        <v>14</v>
      </c>
      <c r="C22" s="149" t="s">
        <v>21</v>
      </c>
      <c r="D22" s="832"/>
      <c r="E22" s="833"/>
      <c r="F22" s="833"/>
    </row>
    <row r="23" spans="2:6" ht="20.25" customHeight="1">
      <c r="B23" s="426">
        <v>15</v>
      </c>
      <c r="C23" s="146" t="s">
        <v>22</v>
      </c>
      <c r="D23" s="153">
        <v>0</v>
      </c>
      <c r="E23" s="153">
        <v>0</v>
      </c>
      <c r="F23" s="153">
        <f t="shared" si="0"/>
        <v>0</v>
      </c>
    </row>
    <row r="24" spans="2:6" ht="30" customHeight="1">
      <c r="B24" s="426">
        <v>16</v>
      </c>
      <c r="C24" s="146" t="s">
        <v>23</v>
      </c>
      <c r="D24" s="153">
        <v>561861.76086000004</v>
      </c>
      <c r="E24" s="153">
        <v>558489.85976000002</v>
      </c>
      <c r="F24" s="153">
        <f>+F26</f>
        <v>268.30655999999999</v>
      </c>
    </row>
    <row r="25" spans="2:6" ht="20.25" customHeight="1">
      <c r="B25" s="426">
        <v>17</v>
      </c>
      <c r="C25" s="148" t="s">
        <v>24</v>
      </c>
      <c r="D25" s="153">
        <v>558507.929</v>
      </c>
      <c r="E25" s="153">
        <v>549870.59299999999</v>
      </c>
      <c r="F25" s="153" t="s">
        <v>888</v>
      </c>
    </row>
    <row r="26" spans="2:6" ht="20.25" customHeight="1">
      <c r="B26" s="426">
        <v>18</v>
      </c>
      <c r="C26" s="148" t="s">
        <v>25</v>
      </c>
      <c r="D26" s="153">
        <v>3353.8319999999999</v>
      </c>
      <c r="E26" s="153">
        <v>8619.2669999999998</v>
      </c>
      <c r="F26" s="153">
        <f t="shared" si="0"/>
        <v>268.30655999999999</v>
      </c>
    </row>
    <row r="27" spans="2:6" ht="20.25" customHeight="1">
      <c r="B27" s="426">
        <v>19</v>
      </c>
      <c r="C27" s="148" t="s">
        <v>26</v>
      </c>
      <c r="D27" s="155">
        <v>0</v>
      </c>
      <c r="E27" s="156">
        <v>0</v>
      </c>
      <c r="F27" s="156">
        <f t="shared" si="0"/>
        <v>0</v>
      </c>
    </row>
    <row r="28" spans="2:6" ht="20.25" customHeight="1">
      <c r="B28" s="426" t="s">
        <v>27</v>
      </c>
      <c r="C28" s="148" t="s">
        <v>28</v>
      </c>
      <c r="D28" s="155">
        <v>0</v>
      </c>
      <c r="E28" s="156">
        <v>0</v>
      </c>
      <c r="F28" s="156">
        <f t="shared" si="0"/>
        <v>0</v>
      </c>
    </row>
    <row r="29" spans="2:6" ht="20.25" customHeight="1">
      <c r="B29" s="426">
        <v>20</v>
      </c>
      <c r="C29" s="146" t="s">
        <v>29</v>
      </c>
      <c r="D29" s="154">
        <v>12.595000000000001</v>
      </c>
      <c r="E29" s="154">
        <v>1119.3186899999998</v>
      </c>
      <c r="F29" s="154">
        <f t="shared" si="0"/>
        <v>1.0076000000000001</v>
      </c>
    </row>
    <row r="30" spans="2:6" ht="20.25" customHeight="1">
      <c r="B30" s="426">
        <v>21</v>
      </c>
      <c r="C30" s="148" t="s">
        <v>8</v>
      </c>
      <c r="D30" s="153">
        <v>12.595000000000001</v>
      </c>
      <c r="E30" s="153">
        <v>1119.3186899999998</v>
      </c>
      <c r="F30" s="153">
        <f t="shared" si="0"/>
        <v>1.0076000000000001</v>
      </c>
    </row>
    <row r="31" spans="2:6" ht="20.25" customHeight="1">
      <c r="B31" s="426">
        <v>22</v>
      </c>
      <c r="C31" s="148" t="s">
        <v>30</v>
      </c>
      <c r="D31" s="153">
        <v>0</v>
      </c>
      <c r="E31" s="153">
        <v>0</v>
      </c>
      <c r="F31" s="153">
        <f t="shared" si="0"/>
        <v>0</v>
      </c>
    </row>
    <row r="32" spans="2:6" ht="20.25" customHeight="1">
      <c r="B32" s="426" t="s">
        <v>31</v>
      </c>
      <c r="C32" s="146" t="s">
        <v>32</v>
      </c>
      <c r="D32" s="153">
        <v>0</v>
      </c>
      <c r="E32" s="153">
        <v>0</v>
      </c>
      <c r="F32" s="153">
        <f t="shared" si="0"/>
        <v>0</v>
      </c>
    </row>
    <row r="33" spans="2:6" ht="20.25" customHeight="1">
      <c r="B33" s="426">
        <v>23</v>
      </c>
      <c r="C33" s="146" t="s">
        <v>33</v>
      </c>
      <c r="D33" s="154">
        <v>2434752.0654799999</v>
      </c>
      <c r="E33" s="154">
        <v>2013646.7901300001</v>
      </c>
      <c r="F33" s="154">
        <f t="shared" si="0"/>
        <v>194780.16523839999</v>
      </c>
    </row>
    <row r="34" spans="2:6" ht="20.25" customHeight="1">
      <c r="B34" s="426" t="s">
        <v>34</v>
      </c>
      <c r="C34" s="148" t="s">
        <v>35</v>
      </c>
      <c r="D34" s="153">
        <v>0</v>
      </c>
      <c r="E34" s="153">
        <v>0</v>
      </c>
      <c r="F34" s="153">
        <f t="shared" si="0"/>
        <v>0</v>
      </c>
    </row>
    <row r="35" spans="2:6" ht="20.25" customHeight="1">
      <c r="B35" s="426" t="s">
        <v>36</v>
      </c>
      <c r="C35" s="148" t="s">
        <v>8</v>
      </c>
      <c r="D35" s="153">
        <v>2434752.0654799999</v>
      </c>
      <c r="E35" s="153">
        <v>2013646.7901300001</v>
      </c>
      <c r="F35" s="153">
        <f t="shared" si="0"/>
        <v>194780.16523839999</v>
      </c>
    </row>
    <row r="36" spans="2:6" ht="20.25" customHeight="1">
      <c r="B36" s="426" t="s">
        <v>37</v>
      </c>
      <c r="C36" s="148" t="s">
        <v>38</v>
      </c>
      <c r="D36" s="153">
        <v>0</v>
      </c>
      <c r="E36" s="153">
        <v>0</v>
      </c>
      <c r="F36" s="153">
        <f t="shared" si="0"/>
        <v>0</v>
      </c>
    </row>
    <row r="37" spans="2:6" ht="20.25" customHeight="1">
      <c r="B37" s="426">
        <v>24</v>
      </c>
      <c r="C37" s="148" t="s">
        <v>39</v>
      </c>
      <c r="D37" s="153">
        <v>512049.15747500001</v>
      </c>
      <c r="E37" s="153">
        <v>795106.76717449981</v>
      </c>
      <c r="F37" s="153">
        <f t="shared" si="0"/>
        <v>40963.932597999999</v>
      </c>
    </row>
    <row r="38" spans="2:6" ht="20.25" customHeight="1">
      <c r="B38" s="426">
        <v>25</v>
      </c>
      <c r="C38" s="149" t="s">
        <v>21</v>
      </c>
      <c r="D38" s="828"/>
      <c r="E38" s="829"/>
      <c r="F38" s="829"/>
    </row>
    <row r="39" spans="2:6" ht="20.25" customHeight="1">
      <c r="B39" s="426">
        <v>26</v>
      </c>
      <c r="C39" s="149" t="s">
        <v>21</v>
      </c>
      <c r="D39" s="830"/>
      <c r="E39" s="831"/>
      <c r="F39" s="831"/>
    </row>
    <row r="40" spans="2:6" ht="20.25" customHeight="1">
      <c r="B40" s="426">
        <v>27</v>
      </c>
      <c r="C40" s="149" t="s">
        <v>21</v>
      </c>
      <c r="D40" s="830"/>
      <c r="E40" s="831"/>
      <c r="F40" s="831"/>
    </row>
    <row r="41" spans="2:6" ht="20.25" customHeight="1">
      <c r="B41" s="426">
        <v>28</v>
      </c>
      <c r="C41" s="149" t="s">
        <v>21</v>
      </c>
      <c r="D41" s="832"/>
      <c r="E41" s="833"/>
      <c r="F41" s="833"/>
    </row>
    <row r="42" spans="2:6" ht="20.25" customHeight="1" thickBot="1">
      <c r="B42" s="157">
        <v>29</v>
      </c>
      <c r="C42" s="150" t="s">
        <v>40</v>
      </c>
      <c r="D42" s="158">
        <f>D6+D12+D24+D29+D32+D33</f>
        <v>15716108.074988119</v>
      </c>
      <c r="E42" s="158">
        <f>E6+E12+E24+E29+E32+E33</f>
        <v>15957882.019613901</v>
      </c>
      <c r="F42" s="158">
        <f>F6+F12+F24+F29+F32+F33</f>
        <v>1212608.0116902497</v>
      </c>
    </row>
    <row r="44" spans="2:6">
      <c r="E44" s="855"/>
    </row>
  </sheetData>
  <mergeCells count="2">
    <mergeCell ref="D3:E3"/>
    <mergeCell ref="B3:C5"/>
  </mergeCells>
  <hyperlinks>
    <hyperlink ref="K1" location="Índice!A1" display="Voltar ao Índice" xr:uid="{00000000-0004-0000-08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1:T27"/>
  <sheetViews>
    <sheetView showGridLines="0" zoomScaleNormal="100" zoomScalePageLayoutView="70" workbookViewId="0"/>
  </sheetViews>
  <sheetFormatPr defaultColWidth="9.140625" defaultRowHeight="14.25"/>
  <cols>
    <col min="1" max="1" width="5" style="8" bestFit="1" customWidth="1"/>
    <col min="2" max="2" width="4.5703125" style="8" customWidth="1"/>
    <col min="3" max="3" width="24" style="8" customWidth="1"/>
    <col min="4" max="5" width="15.7109375" style="8" customWidth="1"/>
    <col min="6" max="8" width="16.7109375" style="8" customWidth="1"/>
    <col min="9" max="11" width="15.7109375" style="8" customWidth="1"/>
    <col min="12" max="12" width="16.7109375" style="8" customWidth="1"/>
    <col min="13" max="16" width="15.7109375" style="8" customWidth="1"/>
    <col min="17" max="19" width="9.140625" style="8"/>
    <col min="20" max="20" width="13.140625" style="8" bestFit="1" customWidth="1"/>
    <col min="21" max="16384" width="9.140625" style="8"/>
  </cols>
  <sheetData>
    <row r="1" spans="2:20" ht="18">
      <c r="C1" s="101" t="s">
        <v>217</v>
      </c>
      <c r="T1" s="679" t="s">
        <v>1038</v>
      </c>
    </row>
    <row r="2" spans="2:20">
      <c r="C2" s="438" t="s">
        <v>830</v>
      </c>
      <c r="D2" s="554"/>
      <c r="E2" s="18"/>
      <c r="F2" s="18"/>
      <c r="G2" s="18"/>
      <c r="H2" s="18"/>
      <c r="I2" s="18"/>
      <c r="J2" s="18"/>
      <c r="K2" s="18"/>
      <c r="L2" s="18"/>
      <c r="M2" s="18"/>
      <c r="N2" s="18"/>
      <c r="O2" s="18"/>
      <c r="P2" s="18"/>
      <c r="Q2" s="18"/>
    </row>
    <row r="3" spans="2:20" ht="20.100000000000001" customHeight="1">
      <c r="B3" s="67"/>
      <c r="C3" s="67"/>
    </row>
    <row r="4" spans="2:20" s="67" customFormat="1" ht="20.100000000000001" customHeight="1">
      <c r="D4" s="167" t="s">
        <v>4</v>
      </c>
      <c r="E4" s="167" t="s">
        <v>5</v>
      </c>
      <c r="F4" s="167" t="s">
        <v>6</v>
      </c>
      <c r="G4" s="167" t="s">
        <v>41</v>
      </c>
      <c r="H4" s="167" t="s">
        <v>42</v>
      </c>
      <c r="I4" s="167" t="s">
        <v>94</v>
      </c>
      <c r="J4" s="167" t="s">
        <v>95</v>
      </c>
      <c r="K4" s="167" t="s">
        <v>96</v>
      </c>
      <c r="L4" s="167" t="s">
        <v>218</v>
      </c>
      <c r="M4" s="167" t="s">
        <v>219</v>
      </c>
      <c r="N4" s="167" t="s">
        <v>220</v>
      </c>
      <c r="O4" s="167" t="s">
        <v>221</v>
      </c>
      <c r="P4" s="167" t="s">
        <v>222</v>
      </c>
    </row>
    <row r="5" spans="2:20" s="168" customFormat="1" ht="20.100000000000001" customHeight="1">
      <c r="D5" s="1042" t="s">
        <v>223</v>
      </c>
      <c r="E5" s="1042"/>
      <c r="F5" s="1042" t="s">
        <v>224</v>
      </c>
      <c r="G5" s="1042"/>
      <c r="H5" s="1042" t="s">
        <v>225</v>
      </c>
      <c r="I5" s="1042" t="s">
        <v>226</v>
      </c>
      <c r="J5" s="1042" t="s">
        <v>227</v>
      </c>
      <c r="K5" s="1042"/>
      <c r="L5" s="1042"/>
      <c r="M5" s="1042"/>
      <c r="N5" s="1042" t="s">
        <v>228</v>
      </c>
      <c r="O5" s="1042" t="s">
        <v>229</v>
      </c>
      <c r="P5" s="1042" t="s">
        <v>230</v>
      </c>
    </row>
    <row r="6" spans="2:20" s="168" customFormat="1" ht="20.100000000000001" customHeight="1">
      <c r="D6" s="1045"/>
      <c r="E6" s="1045"/>
      <c r="F6" s="1045"/>
      <c r="G6" s="1045"/>
      <c r="H6" s="1043"/>
      <c r="I6" s="1043"/>
      <c r="J6" s="1045"/>
      <c r="K6" s="1045"/>
      <c r="L6" s="1045"/>
      <c r="M6" s="1045"/>
      <c r="N6" s="1043"/>
      <c r="O6" s="1043"/>
      <c r="P6" s="1043"/>
    </row>
    <row r="7" spans="2:20" s="168" customFormat="1" ht="87.75" customHeight="1" thickBot="1">
      <c r="D7" s="169" t="s">
        <v>231</v>
      </c>
      <c r="E7" s="169" t="s">
        <v>232</v>
      </c>
      <c r="F7" s="169" t="s">
        <v>233</v>
      </c>
      <c r="G7" s="169" t="s">
        <v>234</v>
      </c>
      <c r="H7" s="1044"/>
      <c r="I7" s="1044"/>
      <c r="J7" s="169" t="s">
        <v>235</v>
      </c>
      <c r="K7" s="169" t="s">
        <v>224</v>
      </c>
      <c r="L7" s="169" t="s">
        <v>236</v>
      </c>
      <c r="M7" s="170" t="s">
        <v>237</v>
      </c>
      <c r="N7" s="1044"/>
      <c r="O7" s="1044"/>
      <c r="P7" s="1044"/>
    </row>
    <row r="8" spans="2:20" s="32" customFormat="1" ht="20.100000000000001" customHeight="1">
      <c r="B8" s="160" t="s">
        <v>238</v>
      </c>
      <c r="C8" s="159" t="s">
        <v>239</v>
      </c>
      <c r="D8" s="133"/>
      <c r="E8" s="133"/>
      <c r="F8" s="133"/>
      <c r="G8" s="133"/>
      <c r="H8" s="133"/>
      <c r="I8" s="133"/>
      <c r="J8" s="133"/>
      <c r="K8" s="133"/>
      <c r="L8" s="133"/>
      <c r="M8" s="133"/>
      <c r="N8" s="133"/>
      <c r="O8" s="134"/>
      <c r="P8" s="134"/>
    </row>
    <row r="9" spans="2:20" s="32" customFormat="1" ht="20.100000000000001" customHeight="1">
      <c r="B9" s="69"/>
      <c r="C9" s="161" t="s">
        <v>831</v>
      </c>
      <c r="D9" s="79">
        <v>1159.7884799999999</v>
      </c>
      <c r="E9" s="79">
        <v>17843.721568999998</v>
      </c>
      <c r="F9" s="79">
        <v>0</v>
      </c>
      <c r="G9" s="79">
        <v>0</v>
      </c>
      <c r="H9" s="79">
        <v>0</v>
      </c>
      <c r="I9" s="80">
        <v>19003.510048999997</v>
      </c>
      <c r="J9" s="79">
        <v>246.30043414999997</v>
      </c>
      <c r="K9" s="79">
        <v>0</v>
      </c>
      <c r="L9" s="79">
        <v>0</v>
      </c>
      <c r="M9" s="79">
        <v>246.30043414999997</v>
      </c>
      <c r="N9" s="80">
        <v>3078.7554268749996</v>
      </c>
      <c r="O9" s="555">
        <v>2.6866928003871913E-4</v>
      </c>
      <c r="P9" s="555">
        <v>0</v>
      </c>
    </row>
    <row r="10" spans="2:20" s="32" customFormat="1" ht="20.100000000000001" customHeight="1">
      <c r="B10" s="52"/>
      <c r="C10" s="162" t="s">
        <v>832</v>
      </c>
      <c r="D10" s="81">
        <v>2192.5690800000002</v>
      </c>
      <c r="E10" s="81">
        <v>55740.236229999995</v>
      </c>
      <c r="F10" s="81">
        <v>0</v>
      </c>
      <c r="G10" s="81">
        <v>0</v>
      </c>
      <c r="H10" s="81">
        <v>0</v>
      </c>
      <c r="I10" s="82">
        <v>57932.805309999996</v>
      </c>
      <c r="J10" s="81">
        <v>1415.7260907999998</v>
      </c>
      <c r="K10" s="81">
        <v>0</v>
      </c>
      <c r="L10" s="81">
        <v>0</v>
      </c>
      <c r="M10" s="81">
        <v>1415.7260907999998</v>
      </c>
      <c r="N10" s="82">
        <v>17696.576134999999</v>
      </c>
      <c r="O10" s="556">
        <v>1.5443014173317337E-3</v>
      </c>
      <c r="P10" s="556">
        <v>0</v>
      </c>
    </row>
    <row r="11" spans="2:20" s="32" customFormat="1" ht="20.100000000000001" customHeight="1">
      <c r="B11" s="52"/>
      <c r="C11" s="162" t="s">
        <v>833</v>
      </c>
      <c r="D11" s="81">
        <v>16687.867200000001</v>
      </c>
      <c r="E11" s="81">
        <v>265875.54593999998</v>
      </c>
      <c r="F11" s="81">
        <v>0</v>
      </c>
      <c r="G11" s="81">
        <v>0</v>
      </c>
      <c r="H11" s="81">
        <v>0</v>
      </c>
      <c r="I11" s="82">
        <v>282563.41313999996</v>
      </c>
      <c r="J11" s="81">
        <v>4701.3398538000001</v>
      </c>
      <c r="K11" s="81">
        <v>0</v>
      </c>
      <c r="L11" s="81">
        <v>0</v>
      </c>
      <c r="M11" s="81">
        <v>4701.3398538000001</v>
      </c>
      <c r="N11" s="82">
        <v>58766.748172500003</v>
      </c>
      <c r="O11" s="556">
        <v>5.1283124940353798E-3</v>
      </c>
      <c r="P11" s="556">
        <v>0</v>
      </c>
    </row>
    <row r="12" spans="2:20" s="32" customFormat="1" ht="20.100000000000001" customHeight="1">
      <c r="B12" s="52"/>
      <c r="C12" s="162" t="s">
        <v>834</v>
      </c>
      <c r="D12" s="81">
        <v>52534.151149999998</v>
      </c>
      <c r="E12" s="81">
        <v>62943.978165</v>
      </c>
      <c r="F12" s="81">
        <v>0</v>
      </c>
      <c r="G12" s="81">
        <v>0</v>
      </c>
      <c r="H12" s="81">
        <v>0</v>
      </c>
      <c r="I12" s="82">
        <v>115478.129315</v>
      </c>
      <c r="J12" s="81">
        <v>1401.1237865999999</v>
      </c>
      <c r="K12" s="81">
        <v>0</v>
      </c>
      <c r="L12" s="81">
        <v>0</v>
      </c>
      <c r="M12" s="81">
        <v>1401.1237865999999</v>
      </c>
      <c r="N12" s="82">
        <v>17514.047332499998</v>
      </c>
      <c r="O12" s="556">
        <v>1.5283729413229129E-3</v>
      </c>
      <c r="P12" s="556">
        <v>7.4999999999999997E-3</v>
      </c>
    </row>
    <row r="13" spans="2:20" s="32" customFormat="1" ht="20.100000000000001" customHeight="1">
      <c r="B13" s="52"/>
      <c r="C13" s="162" t="s">
        <v>835</v>
      </c>
      <c r="D13" s="81">
        <v>66870.302574000001</v>
      </c>
      <c r="E13" s="81">
        <v>85244.978530000008</v>
      </c>
      <c r="F13" s="81">
        <v>0</v>
      </c>
      <c r="G13" s="81">
        <v>0</v>
      </c>
      <c r="H13" s="81">
        <v>0</v>
      </c>
      <c r="I13" s="82">
        <v>152115.28110399999</v>
      </c>
      <c r="J13" s="81">
        <v>5122.9651108999997</v>
      </c>
      <c r="K13" s="81">
        <v>0</v>
      </c>
      <c r="L13" s="81">
        <v>0</v>
      </c>
      <c r="M13" s="81">
        <v>5122.9651108999997</v>
      </c>
      <c r="N13" s="82">
        <v>64037.063886249998</v>
      </c>
      <c r="O13" s="556">
        <v>5.5882294838779925E-3</v>
      </c>
      <c r="P13" s="556">
        <v>0</v>
      </c>
    </row>
    <row r="14" spans="2:20" s="32" customFormat="1" ht="20.100000000000001" customHeight="1">
      <c r="B14" s="52"/>
      <c r="C14" s="162" t="s">
        <v>836</v>
      </c>
      <c r="D14" s="81">
        <v>37642.867829999996</v>
      </c>
      <c r="E14" s="81">
        <v>162644.85384999998</v>
      </c>
      <c r="F14" s="81">
        <v>0</v>
      </c>
      <c r="G14" s="81">
        <v>0</v>
      </c>
      <c r="H14" s="81">
        <v>0</v>
      </c>
      <c r="I14" s="82">
        <v>200287.72167999999</v>
      </c>
      <c r="J14" s="81">
        <v>5737.3814947000001</v>
      </c>
      <c r="K14" s="81">
        <v>0</v>
      </c>
      <c r="L14" s="81">
        <v>0</v>
      </c>
      <c r="M14" s="81">
        <v>5737.3814947000001</v>
      </c>
      <c r="N14" s="82">
        <v>71717.268683750008</v>
      </c>
      <c r="O14" s="556">
        <v>6.2584467656673012E-3</v>
      </c>
      <c r="P14" s="556">
        <v>0.01</v>
      </c>
    </row>
    <row r="15" spans="2:20" s="32" customFormat="1" ht="20.100000000000001" customHeight="1">
      <c r="B15" s="52"/>
      <c r="C15" s="162" t="s">
        <v>837</v>
      </c>
      <c r="D15" s="81">
        <v>60111.541815999997</v>
      </c>
      <c r="E15" s="81">
        <v>289074.37080999999</v>
      </c>
      <c r="F15" s="81">
        <v>0</v>
      </c>
      <c r="G15" s="81">
        <v>0</v>
      </c>
      <c r="H15" s="81">
        <v>0</v>
      </c>
      <c r="I15" s="82">
        <v>349185.912626</v>
      </c>
      <c r="J15" s="81">
        <v>9278.9245480000009</v>
      </c>
      <c r="K15" s="81">
        <v>0</v>
      </c>
      <c r="L15" s="81">
        <v>0</v>
      </c>
      <c r="M15" s="81">
        <v>9278.9245480000009</v>
      </c>
      <c r="N15" s="82">
        <v>115986.55685000001</v>
      </c>
      <c r="O15" s="556">
        <v>1.0121630465038129E-2</v>
      </c>
      <c r="P15" s="556">
        <v>0</v>
      </c>
    </row>
    <row r="16" spans="2:20" s="32" customFormat="1" ht="20.100000000000001" customHeight="1">
      <c r="B16" s="52"/>
      <c r="C16" s="162" t="s">
        <v>838</v>
      </c>
      <c r="D16" s="81">
        <v>120.22702000000001</v>
      </c>
      <c r="E16" s="81">
        <v>4484.6064731999995</v>
      </c>
      <c r="F16" s="81">
        <v>0</v>
      </c>
      <c r="G16" s="81">
        <v>0</v>
      </c>
      <c r="H16" s="81">
        <v>0</v>
      </c>
      <c r="I16" s="82">
        <v>4604.8334931999998</v>
      </c>
      <c r="J16" s="81">
        <v>38.947763477999999</v>
      </c>
      <c r="K16" s="81">
        <v>0</v>
      </c>
      <c r="L16" s="81">
        <v>0</v>
      </c>
      <c r="M16" s="81">
        <v>38.947763477999999</v>
      </c>
      <c r="N16" s="82">
        <v>486.84704347499996</v>
      </c>
      <c r="O16" s="556">
        <v>4.2484974128709143E-5</v>
      </c>
      <c r="P16" s="556">
        <v>0</v>
      </c>
    </row>
    <row r="17" spans="2:16" s="32" customFormat="1" ht="20.100000000000001" customHeight="1">
      <c r="B17" s="52"/>
      <c r="C17" s="162" t="s">
        <v>839</v>
      </c>
      <c r="D17" s="81">
        <v>0</v>
      </c>
      <c r="E17" s="81">
        <v>129.94033999999999</v>
      </c>
      <c r="F17" s="81">
        <v>0</v>
      </c>
      <c r="G17" s="81">
        <v>0</v>
      </c>
      <c r="H17" s="81">
        <v>0</v>
      </c>
      <c r="I17" s="82">
        <v>129.94033999999999</v>
      </c>
      <c r="J17" s="81">
        <v>1.0244385199000001</v>
      </c>
      <c r="K17" s="81">
        <v>0</v>
      </c>
      <c r="L17" s="81">
        <v>0</v>
      </c>
      <c r="M17" s="81">
        <v>1.0244385199000001</v>
      </c>
      <c r="N17" s="82">
        <v>12.805481498750002</v>
      </c>
      <c r="O17" s="556">
        <v>1.1174773626986077E-6</v>
      </c>
      <c r="P17" s="556">
        <v>0</v>
      </c>
    </row>
    <row r="18" spans="2:16" s="32" customFormat="1" ht="20.100000000000001" customHeight="1">
      <c r="B18" s="52"/>
      <c r="C18" s="162" t="s">
        <v>840</v>
      </c>
      <c r="D18" s="83">
        <v>1388.13743</v>
      </c>
      <c r="E18" s="83">
        <v>250954.63749000002</v>
      </c>
      <c r="F18" s="81">
        <v>0</v>
      </c>
      <c r="G18" s="81">
        <v>0</v>
      </c>
      <c r="H18" s="81">
        <v>0</v>
      </c>
      <c r="I18" s="82">
        <v>252342.77492000003</v>
      </c>
      <c r="J18" s="83">
        <v>9279.2242444000003</v>
      </c>
      <c r="K18" s="81">
        <v>0</v>
      </c>
      <c r="L18" s="81">
        <v>0</v>
      </c>
      <c r="M18" s="83">
        <v>9279.2242444000003</v>
      </c>
      <c r="N18" s="81">
        <v>115990.303055</v>
      </c>
      <c r="O18" s="557">
        <v>1.0121957379671049E-2</v>
      </c>
      <c r="P18" s="557">
        <v>5.0000000000000001E-3</v>
      </c>
    </row>
    <row r="19" spans="2:16" s="32" customFormat="1" ht="20.100000000000001" customHeight="1">
      <c r="B19" s="52"/>
      <c r="C19" s="162" t="s">
        <v>841</v>
      </c>
      <c r="D19" s="83">
        <v>735.91300000000001</v>
      </c>
      <c r="E19" s="83">
        <v>2511.9475627000002</v>
      </c>
      <c r="F19" s="81">
        <v>0</v>
      </c>
      <c r="G19" s="81">
        <v>0</v>
      </c>
      <c r="H19" s="81">
        <v>0</v>
      </c>
      <c r="I19" s="82">
        <v>3247.8605627000002</v>
      </c>
      <c r="J19" s="83">
        <v>95.251134524999998</v>
      </c>
      <c r="K19" s="81">
        <v>0</v>
      </c>
      <c r="L19" s="81">
        <v>0</v>
      </c>
      <c r="M19" s="83">
        <v>95.251134524999998</v>
      </c>
      <c r="N19" s="81">
        <v>1190.6391815625</v>
      </c>
      <c r="O19" s="557">
        <v>1.0390178086376278E-4</v>
      </c>
      <c r="P19" s="557">
        <v>0</v>
      </c>
    </row>
    <row r="20" spans="2:16" s="32" customFormat="1" ht="20.100000000000001" customHeight="1">
      <c r="B20" s="52"/>
      <c r="C20" s="162" t="s">
        <v>842</v>
      </c>
      <c r="D20" s="83">
        <v>1182.0013799999999</v>
      </c>
      <c r="E20" s="83">
        <v>500568.86027</v>
      </c>
      <c r="F20" s="81">
        <v>0</v>
      </c>
      <c r="G20" s="81">
        <v>0</v>
      </c>
      <c r="H20" s="81">
        <v>0</v>
      </c>
      <c r="I20" s="82">
        <v>501750.86164999998</v>
      </c>
      <c r="J20" s="83">
        <v>16691.926600999999</v>
      </c>
      <c r="K20" s="81">
        <v>0</v>
      </c>
      <c r="L20" s="81">
        <v>0</v>
      </c>
      <c r="M20" s="83">
        <v>16691.926600999999</v>
      </c>
      <c r="N20" s="81">
        <v>208649.0825125</v>
      </c>
      <c r="O20" s="557">
        <v>1.8207876562729212E-2</v>
      </c>
      <c r="P20" s="557">
        <v>0.02</v>
      </c>
    </row>
    <row r="21" spans="2:16" s="32" customFormat="1" ht="20.100000000000001" customHeight="1">
      <c r="B21" s="52"/>
      <c r="C21" s="162" t="s">
        <v>843</v>
      </c>
      <c r="D21" s="83">
        <v>4104.463804</v>
      </c>
      <c r="E21" s="83">
        <v>3320.9827746000001</v>
      </c>
      <c r="F21" s="81">
        <v>0</v>
      </c>
      <c r="G21" s="81">
        <v>0</v>
      </c>
      <c r="H21" s="81">
        <v>0</v>
      </c>
      <c r="I21" s="82">
        <v>7425.4465786000001</v>
      </c>
      <c r="J21" s="83">
        <v>361.90845565000001</v>
      </c>
      <c r="K21" s="81">
        <v>0</v>
      </c>
      <c r="L21" s="81">
        <v>0</v>
      </c>
      <c r="M21" s="83">
        <v>361.90845565000001</v>
      </c>
      <c r="N21" s="81">
        <v>4523.8556956250004</v>
      </c>
      <c r="O21" s="557">
        <v>3.947767471664046E-4</v>
      </c>
      <c r="P21" s="557">
        <v>0</v>
      </c>
    </row>
    <row r="22" spans="2:16" s="32" customFormat="1" ht="20.100000000000001" customHeight="1">
      <c r="B22" s="52"/>
      <c r="C22" s="162" t="s">
        <v>844</v>
      </c>
      <c r="D22" s="83">
        <v>2865028.0975000001</v>
      </c>
      <c r="E22" s="83">
        <v>29482625.522</v>
      </c>
      <c r="F22" s="81">
        <v>0</v>
      </c>
      <c r="G22" s="81">
        <v>0</v>
      </c>
      <c r="H22" s="81">
        <v>0</v>
      </c>
      <c r="I22" s="82">
        <v>32347653.6195</v>
      </c>
      <c r="J22" s="83">
        <v>853971.45882000006</v>
      </c>
      <c r="K22" s="81">
        <v>0</v>
      </c>
      <c r="L22" s="81">
        <v>0</v>
      </c>
      <c r="M22" s="83">
        <v>853971.45882000006</v>
      </c>
      <c r="N22" s="81">
        <v>10674643.23525</v>
      </c>
      <c r="O22" s="557">
        <v>0.93152859355113771</v>
      </c>
      <c r="P22" s="557">
        <v>0</v>
      </c>
    </row>
    <row r="23" spans="2:16" s="32" customFormat="1" ht="20.100000000000001" customHeight="1">
      <c r="B23" s="52"/>
      <c r="C23" s="162" t="s">
        <v>845</v>
      </c>
      <c r="D23" s="83">
        <v>0</v>
      </c>
      <c r="E23" s="83">
        <v>61.060501330000001</v>
      </c>
      <c r="F23" s="81">
        <v>0</v>
      </c>
      <c r="G23" s="81">
        <v>0</v>
      </c>
      <c r="H23" s="81">
        <v>0</v>
      </c>
      <c r="I23" s="82">
        <v>61.060501330000001</v>
      </c>
      <c r="J23" s="83">
        <v>0.49489952164000001</v>
      </c>
      <c r="K23" s="81">
        <v>0</v>
      </c>
      <c r="L23" s="81">
        <v>0</v>
      </c>
      <c r="M23" s="83">
        <v>0.49489952164000001</v>
      </c>
      <c r="N23" s="81">
        <v>6.1862440205000002</v>
      </c>
      <c r="O23" s="557">
        <v>5.3984597562482742E-7</v>
      </c>
      <c r="P23" s="557">
        <v>0</v>
      </c>
    </row>
    <row r="24" spans="2:16" s="32" customFormat="1" ht="20.100000000000001" customHeight="1" thickBot="1">
      <c r="B24" s="59"/>
      <c r="C24" s="163" t="s">
        <v>846</v>
      </c>
      <c r="D24" s="84">
        <v>2697.488832</v>
      </c>
      <c r="E24" s="84">
        <v>62685.219331</v>
      </c>
      <c r="F24" s="85">
        <v>0</v>
      </c>
      <c r="G24" s="85">
        <v>0</v>
      </c>
      <c r="H24" s="85">
        <v>0</v>
      </c>
      <c r="I24" s="86">
        <v>65382.708163000003</v>
      </c>
      <c r="J24" s="84">
        <v>1044.6638519000001</v>
      </c>
      <c r="K24" s="85">
        <v>0</v>
      </c>
      <c r="L24" s="85">
        <v>0</v>
      </c>
      <c r="M24" s="84">
        <v>1044.6638519000001</v>
      </c>
      <c r="N24" s="85">
        <v>13058.29814875</v>
      </c>
      <c r="O24" s="558">
        <v>1.1395395462499153E-3</v>
      </c>
      <c r="P24" s="558">
        <v>0</v>
      </c>
    </row>
    <row r="25" spans="2:16" s="67" customFormat="1" ht="20.100000000000001" customHeight="1">
      <c r="B25" s="164" t="s">
        <v>951</v>
      </c>
      <c r="C25" s="165" t="s">
        <v>952</v>
      </c>
      <c r="D25" s="166">
        <f>SUM(D9:D24)</f>
        <v>3112455.4170960002</v>
      </c>
      <c r="E25" s="166">
        <f t="shared" ref="E25:N25" si="0">SUM(E9:E24)</f>
        <v>31246710.46183683</v>
      </c>
      <c r="F25" s="166">
        <f t="shared" si="0"/>
        <v>0</v>
      </c>
      <c r="G25" s="166">
        <f t="shared" si="0"/>
        <v>0</v>
      </c>
      <c r="H25" s="166">
        <f t="shared" si="0"/>
        <v>0</v>
      </c>
      <c r="I25" s="166">
        <f t="shared" si="0"/>
        <v>34359165.878932834</v>
      </c>
      <c r="J25" s="166">
        <f t="shared" si="0"/>
        <v>909388.66152794461</v>
      </c>
      <c r="K25" s="166">
        <f t="shared" si="0"/>
        <v>0</v>
      </c>
      <c r="L25" s="166">
        <f t="shared" si="0"/>
        <v>0</v>
      </c>
      <c r="M25" s="166">
        <f t="shared" si="0"/>
        <v>909388.66152794461</v>
      </c>
      <c r="N25" s="166">
        <f t="shared" si="0"/>
        <v>11367358.269099306</v>
      </c>
      <c r="O25" s="559">
        <f>+IFERROR(N25/$N$27,"-")</f>
        <v>0.99197875071259722</v>
      </c>
      <c r="P25" s="809"/>
    </row>
    <row r="26" spans="2:16" s="12" customFormat="1" ht="20.100000000000001" customHeight="1" thickBot="1"/>
    <row r="27" spans="2:16" s="67" customFormat="1" ht="20.100000000000001" customHeight="1">
      <c r="B27" s="164" t="s">
        <v>240</v>
      </c>
      <c r="C27" s="165" t="s">
        <v>40</v>
      </c>
      <c r="D27" s="166">
        <v>3146072.3566000001</v>
      </c>
      <c r="E27" s="166">
        <v>31464710.646000002</v>
      </c>
      <c r="F27" s="166">
        <v>0</v>
      </c>
      <c r="G27" s="166">
        <v>0</v>
      </c>
      <c r="H27" s="166">
        <v>0</v>
      </c>
      <c r="I27" s="166">
        <v>34610783.002599999</v>
      </c>
      <c r="J27" s="166">
        <v>916742.07826999994</v>
      </c>
      <c r="K27" s="166">
        <v>0</v>
      </c>
      <c r="L27" s="166">
        <v>0</v>
      </c>
      <c r="M27" s="166">
        <v>916742.07826999994</v>
      </c>
      <c r="N27" s="166">
        <v>11459275.978374999</v>
      </c>
      <c r="O27" s="559">
        <v>1</v>
      </c>
      <c r="P27" s="809"/>
    </row>
  </sheetData>
  <mergeCells count="8">
    <mergeCell ref="O5:O7"/>
    <mergeCell ref="P5:P7"/>
    <mergeCell ref="D5:E6"/>
    <mergeCell ref="F5:G6"/>
    <mergeCell ref="H5:H7"/>
    <mergeCell ref="I5:I7"/>
    <mergeCell ref="J5:M6"/>
    <mergeCell ref="N5:N7"/>
  </mergeCells>
  <conditionalFormatting sqref="D8:N8">
    <cfRule type="cellIs" dxfId="3" priority="11" stopIfTrue="1" operator="lessThan">
      <formula>0</formula>
    </cfRule>
  </conditionalFormatting>
  <conditionalFormatting sqref="D9:P25">
    <cfRule type="cellIs" dxfId="2" priority="5" stopIfTrue="1" operator="lessThan">
      <formula>0</formula>
    </cfRule>
  </conditionalFormatting>
  <conditionalFormatting sqref="D27:P27">
    <cfRule type="cellIs" dxfId="1" priority="1" stopIfTrue="1" operator="lessThan">
      <formula>0</formula>
    </cfRule>
  </conditionalFormatting>
  <hyperlinks>
    <hyperlink ref="T1" location="Índice!A1" display="Voltar ao Índice" xr:uid="{00000000-0004-0000-0900-000000000000}"/>
  </hyperlinks>
  <pageMargins left="0.70866141732283472" right="0.70866141732283472" top="0.74803149606299213" bottom="0.74803149606299213" header="0.31496062992125984" footer="0.31496062992125984"/>
  <pageSetup paperSize="9" scale="46" orientation="landscape" r:id="rId1"/>
  <headerFooter>
    <oddFooter>&amp;C1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B1:G7"/>
  <sheetViews>
    <sheetView showGridLines="0" zoomScale="90" zoomScaleNormal="90" zoomScalePageLayoutView="85" workbookViewId="0"/>
  </sheetViews>
  <sheetFormatPr defaultColWidth="9.140625" defaultRowHeight="14.25"/>
  <cols>
    <col min="1" max="1" width="4.7109375" style="8" customWidth="1"/>
    <col min="2" max="2" width="10.42578125" style="8" customWidth="1"/>
    <col min="3" max="3" width="76.7109375" style="8" customWidth="1"/>
    <col min="4" max="4" width="32.5703125" style="8" customWidth="1"/>
    <col min="5" max="5" width="12" style="8" customWidth="1"/>
    <col min="6" max="6" width="9.140625" style="8"/>
    <col min="7" max="7" width="13.140625" style="8" bestFit="1" customWidth="1"/>
    <col min="8" max="16384" width="9.140625" style="8"/>
  </cols>
  <sheetData>
    <row r="1" spans="2:7" ht="18">
      <c r="B1" s="101" t="s">
        <v>216</v>
      </c>
      <c r="G1" s="679" t="s">
        <v>1038</v>
      </c>
    </row>
    <row r="2" spans="2:7">
      <c r="B2" s="437" t="s">
        <v>830</v>
      </c>
      <c r="C2" s="6"/>
    </row>
    <row r="3" spans="2:7" s="2" customFormat="1" ht="12.75">
      <c r="B3" s="12">
        <v>1000</v>
      </c>
      <c r="C3" s="12"/>
      <c r="D3" s="12"/>
    </row>
    <row r="4" spans="2:7" s="2" customFormat="1" ht="13.5" thickBot="1">
      <c r="B4" s="12"/>
      <c r="C4" s="12"/>
      <c r="D4" s="78" t="s">
        <v>4</v>
      </c>
    </row>
    <row r="5" spans="2:7" s="2" customFormat="1" ht="20.100000000000001" customHeight="1">
      <c r="B5" s="172">
        <v>1</v>
      </c>
      <c r="C5" s="173" t="s">
        <v>184</v>
      </c>
      <c r="D5" s="174">
        <v>15716108.0749771</v>
      </c>
    </row>
    <row r="6" spans="2:7" s="2" customFormat="1" ht="20.100000000000001" customHeight="1">
      <c r="B6" s="175">
        <v>2</v>
      </c>
      <c r="C6" s="176" t="s">
        <v>241</v>
      </c>
      <c r="D6" s="560">
        <v>5.31E-4</v>
      </c>
    </row>
    <row r="7" spans="2:7" s="2" customFormat="1" ht="20.100000000000001" customHeight="1">
      <c r="B7" s="177">
        <v>3</v>
      </c>
      <c r="C7" s="178" t="s">
        <v>242</v>
      </c>
      <c r="D7" s="179">
        <v>8345.2533878128397</v>
      </c>
    </row>
  </sheetData>
  <conditionalFormatting sqref="D5:D7">
    <cfRule type="cellIs" dxfId="0" priority="1" stopIfTrue="1" operator="lessThan">
      <formula>0</formula>
    </cfRule>
  </conditionalFormatting>
  <hyperlinks>
    <hyperlink ref="G1" location="Índice!A1" display="Voltar ao Índice" xr:uid="{00000000-0004-0000-0A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1" ma:contentTypeDescription="Create a new document." ma:contentTypeScope="" ma:versionID="972667a50b176de1b9da9e88931f17d1">
  <xsd:schema xmlns:xsd="http://www.w3.org/2001/XMLSchema" xmlns:xs="http://www.w3.org/2001/XMLSchema" xmlns:p="http://schemas.microsoft.com/office/2006/metadata/properties" xmlns:ns1="http://schemas.microsoft.com/sharepoint/v3" targetNamespace="http://schemas.microsoft.com/office/2006/metadata/properties" ma:root="true" ma:fieldsID="cac343a943d85e00f76ba0e29c1718a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065774-5130-4881-9D9D-B6AF551156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346212-7304-4433-8486-267151A8DD6E}">
  <ds:schemaRef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elements/1.1/"/>
    <ds:schemaRef ds:uri="http://purl.org/dc/terms/"/>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3F76CB4B-C3A3-487F-96DA-6095B091C6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6</vt:i4>
      </vt:variant>
    </vt:vector>
  </HeadingPairs>
  <TitlesOfParts>
    <vt:vector size="56" baseType="lpstr">
      <vt:lpstr>Índice</vt:lpstr>
      <vt:lpstr>Capa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'36'!Print_Area</vt:lpstr>
      <vt:lpstr>'40'!Print_Area</vt:lpstr>
      <vt:lpstr>'41'!Print_Area</vt:lpstr>
      <vt:lpstr>'46'!Print_Area</vt:lpstr>
      <vt:lpstr>Capa!Print_Area</vt:lpstr>
      <vt:lpstr>Índice!Print_Area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Divulgacao-Disciplina-de-Mercado_1S2022</dc:title>
  <dc:creator/>
  <cp:lastModifiedBy/>
  <dcterms:created xsi:type="dcterms:W3CDTF">2020-09-14T08:59:40Z</dcterms:created>
  <dcterms:modified xsi:type="dcterms:W3CDTF">2024-12-19T09:28:20Z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fd489d-8342-4f0c-9e5b-a69a195a9b09_Enabled">
    <vt:lpwstr>true</vt:lpwstr>
  </property>
  <property fmtid="{D5CDD505-2E9C-101B-9397-08002B2CF9AE}" pid="3" name="MSIP_Label_2ffd489d-8342-4f0c-9e5b-a69a195a9b09_SetDate">
    <vt:lpwstr>2022-07-28T14:03:07Z</vt:lpwstr>
  </property>
  <property fmtid="{D5CDD505-2E9C-101B-9397-08002B2CF9AE}" pid="4" name="MSIP_Label_2ffd489d-8342-4f0c-9e5b-a69a195a9b09_Method">
    <vt:lpwstr>Privileged</vt:lpwstr>
  </property>
  <property fmtid="{D5CDD505-2E9C-101B-9397-08002B2CF9AE}" pid="5" name="MSIP_Label_2ffd489d-8342-4f0c-9e5b-a69a195a9b09_Name">
    <vt:lpwstr>2ffd489d-8342-4f0c-9e5b-a69a195a9b09</vt:lpwstr>
  </property>
  <property fmtid="{D5CDD505-2E9C-101B-9397-08002B2CF9AE}" pid="6" name="MSIP_Label_2ffd489d-8342-4f0c-9e5b-a69a195a9b09_SiteId">
    <vt:lpwstr>5d89951c-b62b-46bf-b261-910b5240b0e7</vt:lpwstr>
  </property>
  <property fmtid="{D5CDD505-2E9C-101B-9397-08002B2CF9AE}" pid="7" name="MSIP_Label_2ffd489d-8342-4f0c-9e5b-a69a195a9b09_ActionId">
    <vt:lpwstr>899dabe6-a9d7-4069-a01c-cc9b923f3566</vt:lpwstr>
  </property>
  <property fmtid="{D5CDD505-2E9C-101B-9397-08002B2CF9AE}" pid="8" name="MSIP_Label_2ffd489d-8342-4f0c-9e5b-a69a195a9b09_ContentBits">
    <vt:lpwstr>0</vt:lpwstr>
  </property>
  <property fmtid="{D5CDD505-2E9C-101B-9397-08002B2CF9AE}" pid="9" name="ContentTypeId">
    <vt:lpwstr>0x0101004A9918BE4EF40F4AA4F6D1DF5575E2EC</vt:lpwstr>
  </property>
  <property fmtid="{D5CDD505-2E9C-101B-9397-08002B2CF9AE}" pid="10" name="Order">
    <vt:r8>454400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TemplateUrl">
    <vt:lpwstr/>
  </property>
  <property fmtid="{D5CDD505-2E9C-101B-9397-08002B2CF9AE}" pid="16" name="display_urn">
    <vt:lpwstr>MARIA STEINER</vt:lpwstr>
  </property>
  <property fmtid="{D5CDD505-2E9C-101B-9397-08002B2CF9AE}" pid="17" name="MSIP_Label_3c41c091-3cbc-4dba-8b59-ce62f19500db_Enabled">
    <vt:lpwstr>true</vt:lpwstr>
  </property>
  <property fmtid="{D5CDD505-2E9C-101B-9397-08002B2CF9AE}" pid="18" name="MSIP_Label_3c41c091-3cbc-4dba-8b59-ce62f19500db_SetDate">
    <vt:lpwstr>2024-09-11T07:57:54Z</vt:lpwstr>
  </property>
  <property fmtid="{D5CDD505-2E9C-101B-9397-08002B2CF9AE}" pid="19" name="MSIP_Label_3c41c091-3cbc-4dba-8b59-ce62f19500db_Method">
    <vt:lpwstr>Privileged</vt:lpwstr>
  </property>
  <property fmtid="{D5CDD505-2E9C-101B-9397-08002B2CF9AE}" pid="20" name="MSIP_Label_3c41c091-3cbc-4dba-8b59-ce62f19500db_Name">
    <vt:lpwstr>Confidential_0_1</vt:lpwstr>
  </property>
  <property fmtid="{D5CDD505-2E9C-101B-9397-08002B2CF9AE}" pid="21" name="MSIP_Label_3c41c091-3cbc-4dba-8b59-ce62f19500db_SiteId">
    <vt:lpwstr>35595a02-4d6d-44ac-99e1-f9ab4cd872db</vt:lpwstr>
  </property>
  <property fmtid="{D5CDD505-2E9C-101B-9397-08002B2CF9AE}" pid="22" name="MSIP_Label_3c41c091-3cbc-4dba-8b59-ce62f19500db_ActionId">
    <vt:lpwstr>09df51d2-658b-45fe-a512-a458aac7e21d</vt:lpwstr>
  </property>
  <property fmtid="{D5CDD505-2E9C-101B-9397-08002B2CF9AE}" pid="23" name="MSIP_Label_3c41c091-3cbc-4dba-8b59-ce62f19500db_ContentBits">
    <vt:lpwstr>1</vt:lpwstr>
  </property>
</Properties>
</file>